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Instructions" sheetId="2" state="visible" r:id="rId2"/>
    <sheet xmlns:r="http://schemas.openxmlformats.org/officeDocument/2006/relationships" name="Institutional Profile" sheetId="3" state="visible" r:id="rId3"/>
    <sheet xmlns:r="http://schemas.openxmlformats.org/officeDocument/2006/relationships" name="Questions &amp; Responses" sheetId="4" state="visible" r:id="rId4"/>
    <sheet xmlns:r="http://schemas.openxmlformats.org/officeDocument/2006/relationships" name="Weight Matrix" sheetId="5" state="visible" r:id="rId5"/>
    <sheet xmlns:r="http://schemas.openxmlformats.org/officeDocument/2006/relationships" name="Pillar Scores" sheetId="6" state="visible" r:id="rId6"/>
    <sheet xmlns:r="http://schemas.openxmlformats.org/officeDocument/2006/relationships" name="Maqāṣid Scores" sheetId="7" state="visible" r:id="rId7"/>
    <sheet xmlns:r="http://schemas.openxmlformats.org/officeDocument/2006/relationships" name="Overall &amp; Certification" sheetId="8" state="visible" r:id="rId8"/>
    <sheet xmlns:r="http://schemas.openxmlformats.org/officeDocument/2006/relationships" name="Gap Analysis" sheetId="9" state="visible" r:id="rId9"/>
    <sheet xmlns:r="http://schemas.openxmlformats.org/officeDocument/2006/relationships" name="Recommendations" sheetId="10" state="visible" r:id="rId10"/>
  </sheets>
  <definedNames>
    <definedName name="_xlnm._FilterDatabase" localSheetId="8" hidden="1">'Gap Analysis'!$A$3:$F$63</definedName>
  </definedNames>
  <calcPr calcId="124519" fullCalcOnLoad="1"/>
</workbook>
</file>

<file path=xl/styles.xml><?xml version="1.0" encoding="utf-8"?>
<styleSheet xmlns="http://schemas.openxmlformats.org/spreadsheetml/2006/main">
  <numFmts count="1">
    <numFmt numFmtId="164" formatCode="0.0&quot;%&quot;"/>
  </numFmts>
  <fonts count="15">
    <font>
      <name val="Calibri"/>
      <family val="2"/>
      <color theme="1"/>
      <sz val="11"/>
      <scheme val="minor"/>
    </font>
    <font>
      <name val="Calibri"/>
      <b val="1"/>
      <color rgb="001E2761"/>
      <sz val="24"/>
    </font>
    <font>
      <name val="Calibri"/>
      <i val="1"/>
      <color rgb="00555555"/>
      <sz val="12"/>
    </font>
    <font>
      <name val="Calibri"/>
      <color rgb="00333333"/>
      <sz val="11"/>
    </font>
    <font>
      <b val="1"/>
      <color rgb="001E2761"/>
      <sz val="13"/>
    </font>
    <font>
      <b val="1"/>
    </font>
    <font>
      <color rgb="00555555"/>
    </font>
    <font>
      <i val="1"/>
      <color rgb="00888888"/>
      <sz val="9"/>
    </font>
    <font>
      <name val="Calibri"/>
      <b val="1"/>
      <color rgb="001E2761"/>
      <sz val="18"/>
    </font>
    <font>
      <b val="1"/>
      <color rgb="001E2761"/>
    </font>
    <font>
      <name val="Calibri"/>
      <b val="1"/>
      <color rgb="00FFFFFF"/>
      <sz val="11"/>
    </font>
    <font>
      <b val="1"/>
      <color rgb="001E2761"/>
      <sz val="24"/>
    </font>
    <font>
      <b val="1"/>
      <sz val="14"/>
    </font>
    <font>
      <b val="1"/>
      <color rgb="00F96167"/>
      <sz val="14"/>
    </font>
    <font>
      <b val="1"/>
      <i val="1"/>
    </font>
  </fonts>
  <fills count="4">
    <fill>
      <patternFill/>
    </fill>
    <fill>
      <patternFill patternType="gray125"/>
    </fill>
    <fill>
      <patternFill patternType="solid">
        <fgColor rgb="001E2761"/>
      </patternFill>
    </fill>
    <fill>
      <patternFill patternType="solid">
        <fgColor rgb="00FFFCE6"/>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25">
    <xf numFmtId="0" fontId="0" fillId="0" borderId="0" pivotButton="0" quotePrefix="0" xfId="0"/>
    <xf numFmtId="0" fontId="0" fillId="2"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0" borderId="0" pivotButton="0" quotePrefix="0" xfId="0"/>
    <xf numFmtId="0" fontId="7" fillId="0" borderId="0" pivotButton="0" quotePrefix="0" xfId="0"/>
    <xf numFmtId="0" fontId="8" fillId="0" borderId="0" pivotButton="0" quotePrefix="0" xfId="0"/>
    <xf numFmtId="0" fontId="0" fillId="0" borderId="0" applyAlignment="1" pivotButton="0" quotePrefix="0" xfId="0">
      <alignment vertical="top" wrapText="1"/>
    </xf>
    <xf numFmtId="0" fontId="9" fillId="0" borderId="0" applyAlignment="1" pivotButton="0" quotePrefix="0" xfId="0">
      <alignment vertical="top" wrapText="1"/>
    </xf>
    <xf numFmtId="0" fontId="0" fillId="3" borderId="1" pivotButton="0" quotePrefix="0" xfId="0"/>
    <xf numFmtId="0" fontId="10" fillId="2" borderId="1" applyAlignment="1" pivotButton="0" quotePrefix="0" xfId="0">
      <alignment horizontal="center" vertical="center" wrapText="1"/>
    </xf>
    <xf numFmtId="0" fontId="0" fillId="0" borderId="0" applyAlignment="1" pivotButton="0" quotePrefix="0" xfId="0">
      <alignment horizontal="center"/>
    </xf>
    <xf numFmtId="0" fontId="0" fillId="3" borderId="1" applyAlignment="1" pivotButton="0" quotePrefix="0" xfId="0">
      <alignment horizontal="center"/>
    </xf>
    <xf numFmtId="164" fontId="0" fillId="0" borderId="0" applyAlignment="1" pivotButton="0" quotePrefix="0" xfId="0">
      <alignment horizontal="center"/>
    </xf>
    <xf numFmtId="2" fontId="0" fillId="3" borderId="1" applyAlignment="1" pivotButton="0" quotePrefix="0" xfId="0">
      <alignment horizontal="center"/>
    </xf>
    <xf numFmtId="2" fontId="5" fillId="0" borderId="0" applyAlignment="1" pivotButton="0" quotePrefix="0" xfId="0">
      <alignment horizontal="center"/>
    </xf>
    <xf numFmtId="164" fontId="11" fillId="0" borderId="0" applyAlignment="1" pivotButton="0" quotePrefix="0" xfId="0">
      <alignment horizontal="center"/>
    </xf>
    <xf numFmtId="0" fontId="12" fillId="0" borderId="0" applyAlignment="1" pivotButton="0" quotePrefix="0" xfId="0">
      <alignment horizontal="center"/>
    </xf>
    <xf numFmtId="0" fontId="13" fillId="0" borderId="0" applyAlignment="1" pivotButton="0" quotePrefix="0" xfId="0">
      <alignment horizontal="center"/>
    </xf>
    <xf numFmtId="0" fontId="9" fillId="0" borderId="0" pivotButton="0" quotePrefix="0" xfId="0"/>
    <xf numFmtId="0" fontId="14" fillId="0" borderId="0" pivotButton="0" quotePrefix="0" xfId="0"/>
    <xf numFmtId="0" fontId="13" fillId="0" borderId="0" pivotButton="0" quotePrefix="0" xfId="0"/>
  </cellXfs>
  <cellStyles count="1">
    <cellStyle name="Normal" xfId="0" builtinId="0" hidden="0"/>
  </cellStyles>
  <dxfs count="3">
    <dxf>
      <fill>
        <patternFill patternType="solid">
          <fgColor rgb="00F8B4B4"/>
        </patternFill>
      </fill>
    </dxf>
    <dxf>
      <fill>
        <patternFill patternType="solid">
          <fgColor rgb="00FDE68A"/>
        </patternFill>
      </fill>
    </dxf>
    <dxf>
      <fill>
        <patternFill patternType="solid">
          <fgColor rgb="00B7E4C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21"/>
  <sheetViews>
    <sheetView showGridLines="0" workbookViewId="0">
      <selection activeCell="A1" sqref="A1"/>
    </sheetView>
  </sheetViews>
  <sheetFormatPr baseColWidth="8" defaultRowHeight="15"/>
  <cols>
    <col width="4" customWidth="1" min="1" max="1"/>
    <col width="90" customWidth="1" min="2" max="2"/>
    <col width="60" customWidth="1" min="3" max="3"/>
  </cols>
  <sheetData>
    <row r="1" ht="6" customHeight="1">
      <c r="A1" s="1" t="n"/>
      <c r="B1" s="1" t="n"/>
      <c r="C1" s="1" t="n"/>
      <c r="D1" s="1" t="n"/>
      <c r="E1" s="1" t="n"/>
    </row>
    <row r="2">
      <c r="B2" s="2" t="inlineStr">
        <is>
          <t>OFSGOE Maqāṣid Assessment Engine</t>
        </is>
      </c>
    </row>
    <row r="3">
      <c r="B3" s="3" t="inlineStr">
        <is>
          <t>Onike Framework for Strategic Growth &amp; Operational Excellence in Islamic Institutions</t>
        </is>
      </c>
    </row>
    <row r="5">
      <c r="B5" s="4" t="inlineStr">
        <is>
          <t>Live-formula scoring workbook — 60 questions · 4 pillars · 5 Maqāṣid</t>
        </is>
      </c>
    </row>
    <row r="7">
      <c r="B7" s="5" t="inlineStr">
        <is>
          <t>Worksheet Index</t>
        </is>
      </c>
    </row>
    <row r="9">
      <c r="B9" s="6" t="inlineStr">
        <is>
          <t>1. Cover</t>
        </is>
      </c>
      <c r="C9" s="7" t="inlineStr">
        <is>
          <t>This page</t>
        </is>
      </c>
    </row>
    <row r="10">
      <c r="B10" s="6" t="inlineStr">
        <is>
          <t>2. Instructions</t>
        </is>
      </c>
      <c r="C10" s="7" t="inlineStr">
        <is>
          <t>How to use the workbook</t>
        </is>
      </c>
    </row>
    <row r="11">
      <c r="B11" s="6" t="inlineStr">
        <is>
          <t>3. Institutional Profile</t>
        </is>
      </c>
      <c r="C11" s="7" t="inlineStr">
        <is>
          <t>Capture institution metadata</t>
        </is>
      </c>
    </row>
    <row r="12">
      <c r="B12" s="6" t="inlineStr">
        <is>
          <t>4. Questions &amp; Responses</t>
        </is>
      </c>
      <c r="C12" s="7" t="inlineStr">
        <is>
          <t>Enter Likert 1–5 for all 60 questions</t>
        </is>
      </c>
    </row>
    <row r="13">
      <c r="B13" s="6" t="inlineStr">
        <is>
          <t>5. Weight Matrix</t>
        </is>
      </c>
      <c r="C13" s="7" t="inlineStr">
        <is>
          <t>Hidden 5-Maqāṣid weights per question (editable)</t>
        </is>
      </c>
    </row>
    <row r="14">
      <c r="B14" s="6" t="inlineStr">
        <is>
          <t>6. Pillar Scores</t>
        </is>
      </c>
      <c r="C14" s="7" t="inlineStr">
        <is>
          <t>Auto-computed pillar-level scores</t>
        </is>
      </c>
    </row>
    <row r="15">
      <c r="B15" s="6" t="inlineStr">
        <is>
          <t>7. Maqāṣid Scores</t>
        </is>
      </c>
      <c r="C15" s="7" t="inlineStr">
        <is>
          <t>Auto-computed Dīn/Nafs/ʿAql/Nasl/Māl scores</t>
        </is>
      </c>
    </row>
    <row r="16">
      <c r="B16" s="6" t="inlineStr">
        <is>
          <t>8. Overall &amp; Certification</t>
        </is>
      </c>
      <c r="C16" s="7" t="inlineStr">
        <is>
          <t>Composite score, maturity band, tier</t>
        </is>
      </c>
    </row>
    <row r="17">
      <c r="B17" s="6" t="inlineStr">
        <is>
          <t>9. Gap Analysis</t>
        </is>
      </c>
      <c r="C17" s="7" t="inlineStr">
        <is>
          <t>Heatmap of weakest questions</t>
        </is>
      </c>
    </row>
    <row r="18">
      <c r="B18" s="6" t="inlineStr">
        <is>
          <t>10. Recommendations</t>
        </is>
      </c>
      <c r="C18" s="7" t="inlineStr">
        <is>
          <t>Sharīʿah-aligned next actions</t>
        </is>
      </c>
    </row>
    <row r="21">
      <c r="B21" s="8" t="inlineStr">
        <is>
          <t>© Onike Framework · Founder: Abdul-Azeez Onike Morufu · Registered Shariah Adviser, SC Malaysia</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B2:C14"/>
  <sheetViews>
    <sheetView showGridLines="0" workbookViewId="0">
      <selection activeCell="A1" sqref="A1"/>
    </sheetView>
  </sheetViews>
  <sheetFormatPr baseColWidth="8" defaultRowHeight="15"/>
  <cols>
    <col width="4" customWidth="1" min="1" max="1"/>
    <col width="22" customWidth="1" min="2" max="2"/>
    <col width="90" customWidth="1" min="3" max="3"/>
  </cols>
  <sheetData>
    <row r="2">
      <c r="B2" s="9" t="inlineStr">
        <is>
          <t>Sharīʿah-Aligned Recommendations</t>
        </is>
      </c>
    </row>
    <row r="4">
      <c r="B4" s="6" t="inlineStr">
        <is>
          <t>Weakest Maqāṣid</t>
        </is>
      </c>
      <c r="C4" s="24">
        <f>INDEX('Maqāṣid Scores'!C5:C9, MATCH(MIN('Maqāṣid Scores'!D5:D9),'Maqāṣid Scores'!D5:D9,0))</f>
        <v/>
      </c>
    </row>
    <row r="6" ht="90" customHeight="1">
      <c r="B6" s="6" t="inlineStr">
        <is>
          <t>Primary Recommendation</t>
        </is>
      </c>
      <c r="C6" s="10">
        <f>IFERROR(SWITCH(C4,"Dīn","Strengthen the Shariah governance backbone: independent SSB charter, mandatory pre-product fatwa, annual Shariah audit, board-level Shariah training, public disclosure of resolutions.","Nafs","Protect human dignity: institute a dignity-at-work policy, ethical HR &amp; whistleblower channels, customer-protection charter, staff well-being KPIs, and inclusive grievance redress.","ʿAql","Invest in knowledge and process intelligence: SOP modernisation, continuous staff Tarbiyyah, Islamic-finance certifications, R&amp;D budget, evidence-based decision dashboards.","Nasl","Reinforce generational stewardship: succession planning, youth &amp; women development pipelines, ESG-and-future-generation impact reporting, family-of-the-customer programmes.","Māl","Tighten wealth integrity: zakāt automation, anti-ribā controls, transparent profit-sharing, halal-investment screening, asset-quality &amp; liquidity Shariah stress-tests.","Submit responses to generate recommendation."),"")</f>
        <v/>
      </c>
    </row>
    <row r="9">
      <c r="B9" s="22" t="inlineStr">
        <is>
          <t>Full Maqāṣid Recommendation Library</t>
        </is>
      </c>
    </row>
    <row r="10" ht="70" customHeight="1">
      <c r="B10" s="6" t="inlineStr">
        <is>
          <t>Dīn</t>
        </is>
      </c>
      <c r="C10" s="10" t="inlineStr">
        <is>
          <t>Strengthen the Shariah governance backbone: independent SSB charter, mandatory pre-product fatwa, annual Shariah audit, board-level Shariah training, public disclosure of resolutions.</t>
        </is>
      </c>
    </row>
    <row r="11" ht="70" customHeight="1">
      <c r="B11" s="6" t="inlineStr">
        <is>
          <t>Nafs</t>
        </is>
      </c>
      <c r="C11" s="10" t="inlineStr">
        <is>
          <t>Protect human dignity: institute a dignity-at-work policy, ethical HR &amp; whistleblower channels, customer-protection charter, staff well-being KPIs, and inclusive grievance redress.</t>
        </is>
      </c>
    </row>
    <row r="12" ht="70" customHeight="1">
      <c r="B12" s="6" t="inlineStr">
        <is>
          <t>ʿAql</t>
        </is>
      </c>
      <c r="C12" s="10" t="inlineStr">
        <is>
          <t>Invest in knowledge and process intelligence: SOP modernisation, continuous staff Tarbiyyah, Islamic-finance certifications, R&amp;D budget, evidence-based decision dashboards.</t>
        </is>
      </c>
    </row>
    <row r="13" ht="70" customHeight="1">
      <c r="B13" s="6" t="inlineStr">
        <is>
          <t>Nasl</t>
        </is>
      </c>
      <c r="C13" s="10" t="inlineStr">
        <is>
          <t>Reinforce generational stewardship: succession planning, youth &amp; women development pipelines, ESG-and-future-generation impact reporting, family-of-the-customer programmes.</t>
        </is>
      </c>
    </row>
    <row r="14" ht="70" customHeight="1">
      <c r="B14" s="6" t="inlineStr">
        <is>
          <t>Māl</t>
        </is>
      </c>
      <c r="C14" s="10" t="inlineStr">
        <is>
          <t>Tighten wealth integrity: zakāt automation, anti-ribā controls, transparent profit-sharing, halal-investment screening, asset-quality &amp; liquidity Shariah stress-tests.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B18"/>
  <sheetViews>
    <sheetView showGridLines="0" workbookViewId="0">
      <selection activeCell="A1" sqref="A1"/>
    </sheetView>
  </sheetViews>
  <sheetFormatPr baseColWidth="8" defaultRowHeight="15"/>
  <cols>
    <col width="4" customWidth="1" min="1" max="1"/>
    <col width="110" customWidth="1" min="2" max="2"/>
  </cols>
  <sheetData>
    <row r="2">
      <c r="B2" s="9" t="inlineStr">
        <is>
          <t>How to Use This Workbook</t>
        </is>
      </c>
    </row>
    <row r="3" ht="16" customHeight="1">
      <c r="B3" s="10" t="inlineStr"/>
    </row>
    <row r="4" ht="16" customHeight="1">
      <c r="B4" s="10" t="inlineStr">
        <is>
          <t>1. Fill out the Institutional Profile sheet.</t>
        </is>
      </c>
    </row>
    <row r="5" ht="22" customHeight="1">
      <c r="B5" s="10" t="inlineStr">
        <is>
          <t>2. Open Questions &amp; Responses and enter a Likert score (1 = Strongly Disagree → 5 = Strongly Agree) for each of the 60 questions in column E.</t>
        </is>
      </c>
    </row>
    <row r="6" ht="22" customHeight="1">
      <c r="B6" s="10" t="inlineStr">
        <is>
          <t>3. The workbook auto-computes pillar scores, Maqāṣid scores, the composite Maqāṣid Excellence Index, the maturity band, and the certification tier.</t>
        </is>
      </c>
    </row>
    <row r="7" ht="22" customHeight="1">
      <c r="B7" s="10" t="inlineStr">
        <is>
          <t>4. The Weight Matrix sheet contains the hidden 5-Maqāṣid weights. You may tune any cell; downstream scores update live.</t>
        </is>
      </c>
    </row>
    <row r="8" ht="16" customHeight="1">
      <c r="B8" s="10" t="inlineStr">
        <is>
          <t>5. Gap Analysis highlights weakest items (red = lowest, green = highest).</t>
        </is>
      </c>
    </row>
    <row r="9" ht="16" customHeight="1">
      <c r="B9" s="10" t="inlineStr">
        <is>
          <t>6. Recommendations are auto-keyed to the lowest-scoring Maqāṣid.</t>
        </is>
      </c>
    </row>
    <row r="10" ht="16" customHeight="1">
      <c r="B10" s="10" t="inlineStr"/>
    </row>
    <row r="11" ht="16" customHeight="1">
      <c r="B11" s="11" t="inlineStr">
        <is>
          <t>Scoring model:</t>
        </is>
      </c>
    </row>
    <row r="12" ht="16" customHeight="1">
      <c r="B12" s="10" t="inlineStr">
        <is>
          <t xml:space="preserve">   • Each question response is normalised to 0–100: (Likert − 1) ÷ 4 × 100</t>
        </is>
      </c>
    </row>
    <row r="13" ht="22" customHeight="1">
      <c r="B13" s="10" t="inlineStr">
        <is>
          <t xml:space="preserve">   • Each Maqāṣid score = SUMPRODUCT(normalised responses × weight column) ÷ SUM(weight column)</t>
        </is>
      </c>
    </row>
    <row r="14" ht="16" customHeight="1">
      <c r="B14" s="10" t="inlineStr">
        <is>
          <t xml:space="preserve">   • Pillar score = AVERAGE of normalised responses in that pillar</t>
        </is>
      </c>
    </row>
    <row r="15" ht="16" customHeight="1">
      <c r="B15" s="10" t="inlineStr">
        <is>
          <t xml:space="preserve">   • Overall MEI = AVERAGE of the 5 Maqāṣid scores</t>
        </is>
      </c>
    </row>
    <row r="16" ht="16" customHeight="1">
      <c r="B16" s="10" t="inlineStr"/>
    </row>
    <row r="17" ht="22" customHeight="1">
      <c r="B17" s="11" t="inlineStr">
        <is>
          <t>Maturity bands:  ≥85 Excellent · 70–84 Mature · 55–69 Developing · 40–54 Emerging · &lt;40 Foundational</t>
        </is>
      </c>
    </row>
    <row r="18" ht="22" customHeight="1">
      <c r="B18" s="11" t="inlineStr">
        <is>
          <t>Certification:   ≥90 Platinum · 80–89 Gold · 70–79 Silver · 60–69 Bronze · &lt;60 Not yet certifiable</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B2:C12"/>
  <sheetViews>
    <sheetView showGridLines="0" workbookViewId="0">
      <selection activeCell="A1" sqref="A1"/>
    </sheetView>
  </sheetViews>
  <sheetFormatPr baseColWidth="8" defaultRowHeight="15"/>
  <cols>
    <col width="4" customWidth="1" min="1" max="1"/>
    <col width="32" customWidth="1" min="2" max="2"/>
    <col width="60" customWidth="1" min="3" max="3"/>
  </cols>
  <sheetData>
    <row r="2">
      <c r="B2" s="9" t="inlineStr">
        <is>
          <t>Institutional Profile</t>
        </is>
      </c>
    </row>
    <row r="4" ht="22" customHeight="1">
      <c r="B4" s="6" t="inlineStr">
        <is>
          <t>Institution Name</t>
        </is>
      </c>
      <c r="C4" s="12" t="inlineStr"/>
    </row>
    <row r="5" ht="22" customHeight="1">
      <c r="B5" s="6" t="inlineStr">
        <is>
          <t>Country</t>
        </is>
      </c>
      <c r="C5" s="12" t="inlineStr"/>
    </row>
    <row r="6" ht="22" customHeight="1">
      <c r="B6" s="6" t="inlineStr">
        <is>
          <t>Sector</t>
        </is>
      </c>
      <c r="C6" s="12" t="inlineStr"/>
    </row>
    <row r="7" ht="22" customHeight="1">
      <c r="B7" s="6" t="inlineStr">
        <is>
          <t>Asset Size (USD)</t>
        </is>
      </c>
      <c r="C7" s="12" t="inlineStr"/>
    </row>
    <row r="8" ht="22" customHeight="1">
      <c r="B8" s="6" t="inlineStr">
        <is>
          <t>Assessment Date</t>
        </is>
      </c>
      <c r="C8" s="12" t="inlineStr"/>
    </row>
    <row r="9" ht="22" customHeight="1">
      <c r="B9" s="6" t="inlineStr">
        <is>
          <t>Lead Assessor</t>
        </is>
      </c>
      <c r="C9" s="12" t="inlineStr"/>
    </row>
    <row r="10" ht="22" customHeight="1">
      <c r="B10" s="6" t="inlineStr">
        <is>
          <t>Contact Email</t>
        </is>
      </c>
      <c r="C10" s="12" t="inlineStr"/>
    </row>
    <row r="11" ht="22" customHeight="1">
      <c r="B11" s="6" t="inlineStr">
        <is>
          <t>Reporting Period</t>
        </is>
      </c>
      <c r="C11" s="12" t="inlineStr"/>
    </row>
    <row r="12" ht="22" customHeight="1">
      <c r="B12" s="6" t="inlineStr">
        <is>
          <t>Notes</t>
        </is>
      </c>
      <c r="C12" s="12" t="inlineStr"/>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63"/>
  <sheetViews>
    <sheetView workbookViewId="0">
      <pane ySplit="3" topLeftCell="A4" activePane="bottomLeft" state="frozen"/>
      <selection pane="bottomLeft" activeCell="A1" sqref="A1"/>
    </sheetView>
  </sheetViews>
  <sheetFormatPr baseColWidth="8" defaultRowHeight="15"/>
  <cols>
    <col width="8" customWidth="1" min="1" max="1"/>
    <col width="8" customWidth="1" min="2" max="2"/>
    <col width="22" customWidth="1" min="3" max="3"/>
    <col width="80" customWidth="1" min="4" max="4"/>
    <col width="12" customWidth="1" min="5" max="5"/>
    <col width="14" customWidth="1" min="6" max="6"/>
    <col width="14" customWidth="1" min="7" max="7"/>
  </cols>
  <sheetData>
    <row r="1">
      <c r="A1" s="9" t="inlineStr">
        <is>
          <t>Questions &amp; Responses</t>
        </is>
      </c>
    </row>
    <row r="3" ht="30" customHeight="1">
      <c r="A3" s="13" t="inlineStr">
        <is>
          <t>#</t>
        </is>
      </c>
      <c r="B3" s="13" t="inlineStr">
        <is>
          <t>Pillar</t>
        </is>
      </c>
      <c r="C3" s="13" t="inlineStr">
        <is>
          <t>Pillar Name</t>
        </is>
      </c>
      <c r="D3" s="13" t="inlineStr">
        <is>
          <t>Question</t>
        </is>
      </c>
      <c r="E3" s="13" t="inlineStr">
        <is>
          <t>Likert (1–5)</t>
        </is>
      </c>
      <c r="F3" s="13" t="inlineStr">
        <is>
          <t>Normalised %</t>
        </is>
      </c>
      <c r="G3" s="13" t="inlineStr">
        <is>
          <t>Primary Maqāṣid</t>
        </is>
      </c>
    </row>
    <row r="4" ht="30" customHeight="1">
      <c r="A4" s="14" t="n">
        <v>1</v>
      </c>
      <c r="B4" s="14" t="inlineStr">
        <is>
          <t>A</t>
        </is>
      </c>
      <c r="C4" t="inlineStr">
        <is>
          <t>Strategic Growth</t>
        </is>
      </c>
      <c r="D4" s="10" t="inlineStr">
        <is>
          <t>Our growth strategy explicitly incorporates the concept of barakah (spiritual blessing) by prioritising qualitative impact over mere quantitative growth.</t>
        </is>
      </c>
      <c r="E4" s="15" t="n">
        <v>3</v>
      </c>
      <c r="F4" s="16">
        <f>IFERROR((E4-1)/4*100,"")</f>
        <v/>
      </c>
      <c r="G4" s="14" t="inlineStr">
        <is>
          <t>din</t>
        </is>
      </c>
    </row>
    <row r="5" ht="30" customHeight="1">
      <c r="A5" s="14" t="n">
        <v>2</v>
      </c>
      <c r="B5" s="14" t="inlineStr">
        <is>
          <t>A</t>
        </is>
      </c>
      <c r="C5" t="inlineStr">
        <is>
          <t>Strategic Growth</t>
        </is>
      </c>
      <c r="D5" s="10" t="inlineStr">
        <is>
          <t>Our leadership regularly reviews key performance indicators (KPIs) to measure progress against strategic goals.</t>
        </is>
      </c>
      <c r="E5" s="15" t="n">
        <v>3</v>
      </c>
      <c r="F5" s="16">
        <f>IFERROR((E5-1)/4*100,"")</f>
        <v/>
      </c>
      <c r="G5" s="14" t="inlineStr">
        <is>
          <t>aql</t>
        </is>
      </c>
    </row>
    <row r="6" ht="30" customHeight="1">
      <c r="A6" s="14" t="n">
        <v>3</v>
      </c>
      <c r="B6" s="14" t="inlineStr">
        <is>
          <t>A</t>
        </is>
      </c>
      <c r="C6" t="inlineStr">
        <is>
          <t>Strategic Growth</t>
        </is>
      </c>
      <c r="D6" s="10" t="inlineStr">
        <is>
          <t>The institution actively conducts community needs assessments to ensure our programs remain relevant.</t>
        </is>
      </c>
      <c r="E6" s="15" t="n">
        <v>3</v>
      </c>
      <c r="F6" s="16">
        <f>IFERROR((E6-1)/4*100,"")</f>
        <v/>
      </c>
      <c r="G6" s="14" t="inlineStr">
        <is>
          <t>nafs</t>
        </is>
      </c>
    </row>
    <row r="7" ht="30" customHeight="1">
      <c r="A7" s="14" t="n">
        <v>4</v>
      </c>
      <c r="B7" s="14" t="inlineStr">
        <is>
          <t>A</t>
        </is>
      </c>
      <c r="C7" t="inlineStr">
        <is>
          <t>Strategic Growth</t>
        </is>
      </c>
      <c r="D7" s="10" t="inlineStr">
        <is>
          <t>We have a formal process for identifying and scaling successful initiatives or programs.</t>
        </is>
      </c>
      <c r="E7" s="15" t="n">
        <v>3</v>
      </c>
      <c r="F7" s="16">
        <f>IFERROR((E7-1)/4*100,"")</f>
        <v/>
      </c>
      <c r="G7" s="14" t="inlineStr">
        <is>
          <t>aql</t>
        </is>
      </c>
    </row>
    <row r="8" ht="30" customHeight="1">
      <c r="A8" s="14" t="n">
        <v>5</v>
      </c>
      <c r="B8" s="14" t="inlineStr">
        <is>
          <t>A</t>
        </is>
      </c>
      <c r="C8" t="inlineStr">
        <is>
          <t>Strategic Growth</t>
        </is>
      </c>
      <c r="D8" s="10" t="inlineStr">
        <is>
          <t>Our strategic growth model balances physical infrastructure expansion with human capital development.</t>
        </is>
      </c>
      <c r="E8" s="15" t="n">
        <v>3</v>
      </c>
      <c r="F8" s="16">
        <f>IFERROR((E8-1)/4*100,"")</f>
        <v/>
      </c>
      <c r="G8" s="14" t="inlineStr">
        <is>
          <t>nafs</t>
        </is>
      </c>
    </row>
    <row r="9" ht="30" customHeight="1">
      <c r="A9" s="14" t="n">
        <v>6</v>
      </c>
      <c r="B9" s="14" t="inlineStr">
        <is>
          <t>A</t>
        </is>
      </c>
      <c r="C9" t="inlineStr">
        <is>
          <t>Strategic Growth</t>
        </is>
      </c>
      <c r="D9" s="10" t="inlineStr">
        <is>
          <t>The institution actively builds strategic partnerships with other organisations to amplify its impact.</t>
        </is>
      </c>
      <c r="E9" s="15" t="n">
        <v>3</v>
      </c>
      <c r="F9" s="16">
        <f>IFERROR((E9-1)/4*100,"")</f>
        <v/>
      </c>
      <c r="G9" s="14" t="inlineStr">
        <is>
          <t>aql</t>
        </is>
      </c>
    </row>
    <row r="10" ht="30" customHeight="1">
      <c r="A10" s="14" t="n">
        <v>7</v>
      </c>
      <c r="B10" s="14" t="inlineStr">
        <is>
          <t>A</t>
        </is>
      </c>
      <c r="C10" t="inlineStr">
        <is>
          <t>Strategic Growth</t>
        </is>
      </c>
      <c r="D10" s="10" t="inlineStr">
        <is>
          <t>We have a defined digital transformation strategy to modernise our services and outreach.</t>
        </is>
      </c>
      <c r="E10" s="15" t="n">
        <v>3</v>
      </c>
      <c r="F10" s="16">
        <f>IFERROR((E10-1)/4*100,"")</f>
        <v/>
      </c>
      <c r="G10" s="14" t="inlineStr">
        <is>
          <t>aql</t>
        </is>
      </c>
    </row>
    <row r="11" ht="30" customHeight="1">
      <c r="A11" s="14" t="n">
        <v>8</v>
      </c>
      <c r="B11" s="14" t="inlineStr">
        <is>
          <t>A</t>
        </is>
      </c>
      <c r="C11" t="inlineStr">
        <is>
          <t>Strategic Growth</t>
        </is>
      </c>
      <c r="D11" s="10" t="inlineStr">
        <is>
          <t>The organisation has an effective marketing and communication strategy to reach new demographics.</t>
        </is>
      </c>
      <c r="E11" s="15" t="n">
        <v>3</v>
      </c>
      <c r="F11" s="16">
        <f>IFERROR((E11-1)/4*100,"")</f>
        <v/>
      </c>
      <c r="G11" s="14" t="inlineStr">
        <is>
          <t>aql</t>
        </is>
      </c>
    </row>
    <row r="12" ht="30" customHeight="1">
      <c r="A12" s="14" t="n">
        <v>9</v>
      </c>
      <c r="B12" s="14" t="inlineStr">
        <is>
          <t>A</t>
        </is>
      </c>
      <c r="C12" t="inlineStr">
        <is>
          <t>Strategic Growth</t>
        </is>
      </c>
      <c r="D12" s="10" t="inlineStr">
        <is>
          <t>There is a clear succession plan in place for key leadership and scholarly roles.</t>
        </is>
      </c>
      <c r="E12" s="15" t="n">
        <v>3</v>
      </c>
      <c r="F12" s="16">
        <f>IFERROR((E12-1)/4*100,"")</f>
        <v/>
      </c>
      <c r="G12" s="14" t="inlineStr">
        <is>
          <t>nasl</t>
        </is>
      </c>
    </row>
    <row r="13" ht="30" customHeight="1">
      <c r="A13" s="14" t="n">
        <v>10</v>
      </c>
      <c r="B13" s="14" t="inlineStr">
        <is>
          <t>A</t>
        </is>
      </c>
      <c r="C13" t="inlineStr">
        <is>
          <t>Strategic Growth</t>
        </is>
      </c>
      <c r="D13" s="10" t="inlineStr">
        <is>
          <t>The institution allocates specific resources toward research and innovation in its field.</t>
        </is>
      </c>
      <c r="E13" s="15" t="n">
        <v>3</v>
      </c>
      <c r="F13" s="16">
        <f>IFERROR((E13-1)/4*100,"")</f>
        <v/>
      </c>
      <c r="G13" s="14" t="inlineStr">
        <is>
          <t>aql</t>
        </is>
      </c>
    </row>
    <row r="14" ht="30" customHeight="1">
      <c r="A14" s="14" t="n">
        <v>11</v>
      </c>
      <c r="B14" s="14" t="inlineStr">
        <is>
          <t>A</t>
        </is>
      </c>
      <c r="C14" t="inlineStr">
        <is>
          <t>Strategic Growth</t>
        </is>
      </c>
      <c r="D14" s="10" t="inlineStr">
        <is>
          <t>We have a structured onboarding process to align new team members with our strategic vision.</t>
        </is>
      </c>
      <c r="E14" s="15" t="n">
        <v>3</v>
      </c>
      <c r="F14" s="16">
        <f>IFERROR((E14-1)/4*100,"")</f>
        <v/>
      </c>
      <c r="G14" s="14" t="inlineStr">
        <is>
          <t>aql</t>
        </is>
      </c>
    </row>
    <row r="15" ht="30" customHeight="1">
      <c r="A15" s="14" t="n">
        <v>12</v>
      </c>
      <c r="B15" s="14" t="inlineStr">
        <is>
          <t>A</t>
        </is>
      </c>
      <c r="C15" t="inlineStr">
        <is>
          <t>Strategic Growth</t>
        </is>
      </c>
      <c r="D15" s="10" t="inlineStr">
        <is>
          <t>Our expansion plans are backed by thorough feasibility studies rather than purely emotional demand.</t>
        </is>
      </c>
      <c r="E15" s="15" t="n">
        <v>3</v>
      </c>
      <c r="F15" s="16">
        <f>IFERROR((E15-1)/4*100,"")</f>
        <v/>
      </c>
      <c r="G15" s="14" t="inlineStr">
        <is>
          <t>aql</t>
        </is>
      </c>
    </row>
    <row r="16" ht="30" customHeight="1">
      <c r="A16" s="14" t="n">
        <v>13</v>
      </c>
      <c r="B16" s="14" t="inlineStr">
        <is>
          <t>A</t>
        </is>
      </c>
      <c r="C16" t="inlineStr">
        <is>
          <t>Strategic Growth</t>
        </is>
      </c>
      <c r="D16" s="10" t="inlineStr">
        <is>
          <t>The institution has a distinct brand identity that is well-recognised and trusted by the community.</t>
        </is>
      </c>
      <c r="E16" s="15" t="n">
        <v>3</v>
      </c>
      <c r="F16" s="16">
        <f>IFERROR((E16-1)/4*100,"")</f>
        <v/>
      </c>
      <c r="G16" s="14" t="inlineStr">
        <is>
          <t>nafs</t>
        </is>
      </c>
    </row>
    <row r="17" ht="30" customHeight="1">
      <c r="A17" s="14" t="n">
        <v>14</v>
      </c>
      <c r="B17" s="14" t="inlineStr">
        <is>
          <t>A</t>
        </is>
      </c>
      <c r="C17" t="inlineStr">
        <is>
          <t>Strategic Growth</t>
        </is>
      </c>
      <c r="D17" s="10" t="inlineStr">
        <is>
          <t>We actively track and adapt to shifting community demographics and socioeconomic trends.</t>
        </is>
      </c>
      <c r="E17" s="15" t="n">
        <v>3</v>
      </c>
      <c r="F17" s="16">
        <f>IFERROR((E17-1)/4*100,"")</f>
        <v/>
      </c>
      <c r="G17" s="14" t="inlineStr">
        <is>
          <t>aql</t>
        </is>
      </c>
    </row>
    <row r="18" ht="30" customHeight="1">
      <c r="A18" s="14" t="n">
        <v>15</v>
      </c>
      <c r="B18" s="14" t="inlineStr">
        <is>
          <t>A</t>
        </is>
      </c>
      <c r="C18" t="inlineStr">
        <is>
          <t>Strategic Growth</t>
        </is>
      </c>
      <c r="D18" s="10" t="inlineStr">
        <is>
          <t>Our growth model integrates spiritual, social, economic and educational dimensions of impact.</t>
        </is>
      </c>
      <c r="E18" s="15" t="n">
        <v>3</v>
      </c>
      <c r="F18" s="16">
        <f>IFERROR((E18-1)/4*100,"")</f>
        <v/>
      </c>
      <c r="G18" s="14" t="inlineStr">
        <is>
          <t>din</t>
        </is>
      </c>
    </row>
    <row r="19" ht="30" customHeight="1">
      <c r="A19" s="14" t="n">
        <v>16</v>
      </c>
      <c r="B19" s="14" t="inlineStr">
        <is>
          <t>B</t>
        </is>
      </c>
      <c r="C19" t="inlineStr">
        <is>
          <t>Operational Excellence</t>
        </is>
      </c>
      <c r="D19" s="10" t="inlineStr">
        <is>
          <t>Standard Operating Procedures (SOPs) are documented, accessible, and followed for all core workflows.</t>
        </is>
      </c>
      <c r="E19" s="15" t="n">
        <v>3</v>
      </c>
      <c r="F19" s="16">
        <f>IFERROR((E19-1)/4*100,"")</f>
        <v/>
      </c>
      <c r="G19" s="14" t="inlineStr">
        <is>
          <t>aql</t>
        </is>
      </c>
    </row>
    <row r="20" ht="30" customHeight="1">
      <c r="A20" s="14" t="n">
        <v>17</v>
      </c>
      <c r="B20" s="14" t="inlineStr">
        <is>
          <t>B</t>
        </is>
      </c>
      <c r="C20" t="inlineStr">
        <is>
          <t>Operational Excellence</t>
        </is>
      </c>
      <c r="D20" s="10" t="inlineStr">
        <is>
          <t>The institution utilises modern project management and collaboration tools to streamline daily tasks and measure service delivery performance.</t>
        </is>
      </c>
      <c r="E20" s="15" t="n">
        <v>3</v>
      </c>
      <c r="F20" s="16">
        <f>IFERROR((E20-1)/4*100,"")</f>
        <v/>
      </c>
      <c r="G20" s="14" t="inlineStr">
        <is>
          <t>aql</t>
        </is>
      </c>
    </row>
    <row r="21" ht="30" customHeight="1">
      <c r="A21" s="14" t="n">
        <v>18</v>
      </c>
      <c r="B21" s="14" t="inlineStr">
        <is>
          <t>B</t>
        </is>
      </c>
      <c r="C21" t="inlineStr">
        <is>
          <t>Operational Excellence</t>
        </is>
      </c>
      <c r="D21" s="10" t="inlineStr">
        <is>
          <t>Staff members have clearly defined job descriptions and understand their individual responsibilities.</t>
        </is>
      </c>
      <c r="E21" s="15" t="n">
        <v>3</v>
      </c>
      <c r="F21" s="16">
        <f>IFERROR((E21-1)/4*100,"")</f>
        <v/>
      </c>
      <c r="G21" s="14" t="inlineStr">
        <is>
          <t>aql</t>
        </is>
      </c>
    </row>
    <row r="22" ht="30" customHeight="1">
      <c r="A22" s="14" t="n">
        <v>19</v>
      </c>
      <c r="B22" s="14" t="inlineStr">
        <is>
          <t>B</t>
        </is>
      </c>
      <c r="C22" t="inlineStr">
        <is>
          <t>Operational Excellence</t>
        </is>
      </c>
      <c r="D22" s="10" t="inlineStr">
        <is>
          <t>We have a structured annual performance appraisal system for all employees.</t>
        </is>
      </c>
      <c r="E22" s="15" t="n">
        <v>3</v>
      </c>
      <c r="F22" s="16">
        <f>IFERROR((E22-1)/4*100,"")</f>
        <v/>
      </c>
      <c r="G22" s="14" t="inlineStr">
        <is>
          <t>aql</t>
        </is>
      </c>
    </row>
    <row r="23" ht="30" customHeight="1">
      <c r="A23" s="14" t="n">
        <v>20</v>
      </c>
      <c r="B23" s="14" t="inlineStr">
        <is>
          <t>B</t>
        </is>
      </c>
      <c r="C23" t="inlineStr">
        <is>
          <t>Operational Excellence</t>
        </is>
      </c>
      <c r="D23" s="10" t="inlineStr">
        <is>
          <t>The institution invests in regular professional development and training for its staff.</t>
        </is>
      </c>
      <c r="E23" s="15" t="n">
        <v>3</v>
      </c>
      <c r="F23" s="16">
        <f>IFERROR((E23-1)/4*100,"")</f>
        <v/>
      </c>
      <c r="G23" s="14" t="inlineStr">
        <is>
          <t>aql</t>
        </is>
      </c>
    </row>
    <row r="24" ht="30" customHeight="1">
      <c r="A24" s="14" t="n">
        <v>21</v>
      </c>
      <c r="B24" s="14" t="inlineStr">
        <is>
          <t>B</t>
        </is>
      </c>
      <c r="C24" t="inlineStr">
        <is>
          <t>Operational Excellence</t>
        </is>
      </c>
      <c r="D24" s="10" t="inlineStr">
        <is>
          <t>Beneficiary and community feedback is systematically collected, analyzed, and used to improve operations.</t>
        </is>
      </c>
      <c r="E24" s="15" t="n">
        <v>3</v>
      </c>
      <c r="F24" s="16">
        <f>IFERROR((E24-1)/4*100,"")</f>
        <v/>
      </c>
      <c r="G24" s="14" t="inlineStr">
        <is>
          <t>nafs</t>
        </is>
      </c>
    </row>
    <row r="25" ht="30" customHeight="1">
      <c r="A25" s="14" t="n">
        <v>22</v>
      </c>
      <c r="B25" s="14" t="inlineStr">
        <is>
          <t>B</t>
        </is>
      </c>
      <c r="C25" t="inlineStr">
        <is>
          <t>Operational Excellence</t>
        </is>
      </c>
      <c r="D25" s="10" t="inlineStr">
        <is>
          <t>Data privacy and security measures are strictly implemented across all digital platforms.</t>
        </is>
      </c>
      <c r="E25" s="15" t="n">
        <v>3</v>
      </c>
      <c r="F25" s="16">
        <f>IFERROR((E25-1)/4*100,"")</f>
        <v/>
      </c>
      <c r="G25" s="14" t="inlineStr">
        <is>
          <t>aql</t>
        </is>
      </c>
    </row>
    <row r="26" ht="30" customHeight="1">
      <c r="A26" s="14" t="n">
        <v>23</v>
      </c>
      <c r="B26" s="14" t="inlineStr">
        <is>
          <t>B</t>
        </is>
      </c>
      <c r="C26" t="inlineStr">
        <is>
          <t>Operational Excellence</t>
        </is>
      </c>
      <c r="D26" s="10" t="inlineStr">
        <is>
          <t>The internal communication system ensures smooth information flow between different departments.</t>
        </is>
      </c>
      <c r="E26" s="15" t="n">
        <v>3</v>
      </c>
      <c r="F26" s="16">
        <f>IFERROR((E26-1)/4*100,"")</f>
        <v/>
      </c>
      <c r="G26" s="14" t="inlineStr">
        <is>
          <t>aql</t>
        </is>
      </c>
    </row>
    <row r="27" ht="30" customHeight="1">
      <c r="A27" s="14" t="n">
        <v>24</v>
      </c>
      <c r="B27" s="14" t="inlineStr">
        <is>
          <t>B</t>
        </is>
      </c>
      <c r="C27" t="inlineStr">
        <is>
          <t>Operational Excellence</t>
        </is>
      </c>
      <c r="D27" s="10" t="inlineStr">
        <is>
          <t>Facilities and physical assets are well-maintained through a preventative maintenance schedule.</t>
        </is>
      </c>
      <c r="E27" s="15" t="n">
        <v>3</v>
      </c>
      <c r="F27" s="16">
        <f>IFERROR((E27-1)/4*100,"")</f>
        <v/>
      </c>
      <c r="G27" s="14" t="inlineStr">
        <is>
          <t>mal</t>
        </is>
      </c>
    </row>
    <row r="28" ht="30" customHeight="1">
      <c r="A28" s="14" t="n">
        <v>25</v>
      </c>
      <c r="B28" s="14" t="inlineStr">
        <is>
          <t>B</t>
        </is>
      </c>
      <c r="C28" t="inlineStr">
        <is>
          <t>Operational Excellence</t>
        </is>
      </c>
      <c r="D28" s="10" t="inlineStr">
        <is>
          <t>We have a clear conflict-resolution mechanism to handle internal grievances professionally.</t>
        </is>
      </c>
      <c r="E28" s="15" t="n">
        <v>3</v>
      </c>
      <c r="F28" s="16">
        <f>IFERROR((E28-1)/4*100,"")</f>
        <v/>
      </c>
      <c r="G28" s="14" t="inlineStr">
        <is>
          <t>nafs</t>
        </is>
      </c>
    </row>
    <row r="29" ht="30" customHeight="1">
      <c r="A29" s="14" t="n">
        <v>26</v>
      </c>
      <c r="B29" s="14" t="inlineStr">
        <is>
          <t>B</t>
        </is>
      </c>
      <c r="C29" t="inlineStr">
        <is>
          <t>Operational Excellence</t>
        </is>
      </c>
      <c r="D29" s="10" t="inlineStr">
        <is>
          <t>Our recruitment process is transparent, merit-based, and free from nepotism or favoritism.</t>
        </is>
      </c>
      <c r="E29" s="15" t="n">
        <v>3</v>
      </c>
      <c r="F29" s="16">
        <f>IFERROR((E29-1)/4*100,"")</f>
        <v/>
      </c>
      <c r="G29" s="14" t="inlineStr">
        <is>
          <t>din</t>
        </is>
      </c>
    </row>
    <row r="30" ht="30" customHeight="1">
      <c r="A30" s="14" t="n">
        <v>27</v>
      </c>
      <c r="B30" s="14" t="inlineStr">
        <is>
          <t>B</t>
        </is>
      </c>
      <c r="C30" t="inlineStr">
        <is>
          <t>Operational Excellence</t>
        </is>
      </c>
      <c r="D30" s="10" t="inlineStr">
        <is>
          <t>The institution has a robust crisis management and business continuity plan.</t>
        </is>
      </c>
      <c r="E30" s="15" t="n">
        <v>3</v>
      </c>
      <c r="F30" s="16">
        <f>IFERROR((E30-1)/4*100,"")</f>
        <v/>
      </c>
      <c r="G30" s="14" t="inlineStr">
        <is>
          <t>aql</t>
        </is>
      </c>
    </row>
    <row r="31" ht="30" customHeight="1">
      <c r="A31" s="14" t="n">
        <v>28</v>
      </c>
      <c r="B31" s="14" t="inlineStr">
        <is>
          <t>B</t>
        </is>
      </c>
      <c r="C31" t="inlineStr">
        <is>
          <t>Operational Excellence</t>
        </is>
      </c>
      <c r="D31" s="10" t="inlineStr">
        <is>
          <t>Daily operational decisions are driven by data and evidence rather than assumptions.</t>
        </is>
      </c>
      <c r="E31" s="15" t="n">
        <v>3</v>
      </c>
      <c r="F31" s="16">
        <f>IFERROR((E31-1)/4*100,"")</f>
        <v/>
      </c>
      <c r="G31" s="14" t="inlineStr">
        <is>
          <t>aql</t>
        </is>
      </c>
    </row>
    <row r="32" ht="30" customHeight="1">
      <c r="A32" s="14" t="n">
        <v>29</v>
      </c>
      <c r="B32" s="14" t="inlineStr">
        <is>
          <t>B</t>
        </is>
      </c>
      <c r="C32" t="inlineStr">
        <is>
          <t>Operational Excellence</t>
        </is>
      </c>
      <c r="D32" s="10" t="inlineStr">
        <is>
          <t>Technology is optimally leveraged to minimize manual errors and reduce administrative bottlenecks.</t>
        </is>
      </c>
      <c r="E32" s="15" t="n">
        <v>3</v>
      </c>
      <c r="F32" s="16">
        <f>IFERROR((E32-1)/4*100,"")</f>
        <v/>
      </c>
      <c r="G32" s="14" t="inlineStr">
        <is>
          <t>aql</t>
        </is>
      </c>
    </row>
    <row r="33" ht="30" customHeight="1">
      <c r="A33" s="14" t="n">
        <v>30</v>
      </c>
      <c r="B33" s="14" t="inlineStr">
        <is>
          <t>B</t>
        </is>
      </c>
      <c r="C33" t="inlineStr">
        <is>
          <t>Operational Excellence</t>
        </is>
      </c>
      <c r="D33" s="10" t="inlineStr">
        <is>
          <t>The workplace culture fosters high morale, psychological safety, and mutual respect (Adab).</t>
        </is>
      </c>
      <c r="E33" s="15" t="n">
        <v>3</v>
      </c>
      <c r="F33" s="16">
        <f>IFERROR((E33-1)/4*100,"")</f>
        <v/>
      </c>
      <c r="G33" s="14" t="inlineStr">
        <is>
          <t>nafs</t>
        </is>
      </c>
    </row>
    <row r="34" ht="30" customHeight="1">
      <c r="A34" s="14" t="n">
        <v>31</v>
      </c>
      <c r="B34" s="14" t="inlineStr">
        <is>
          <t>C</t>
        </is>
      </c>
      <c r="C34" t="inlineStr">
        <is>
          <t>Ethical Finance</t>
        </is>
      </c>
      <c r="D34" s="10" t="inlineStr">
        <is>
          <t>All financial transactions, contracts, and products are strictly vetted and approved by a competent Shari'ah authority.</t>
        </is>
      </c>
      <c r="E34" s="15" t="n">
        <v>3</v>
      </c>
      <c r="F34" s="16">
        <f>IFERROR((E34-1)/4*100,"")</f>
        <v/>
      </c>
      <c r="G34" s="14" t="inlineStr">
        <is>
          <t>din</t>
        </is>
      </c>
    </row>
    <row r="35" ht="30" customHeight="1">
      <c r="A35" s="14" t="n">
        <v>32</v>
      </c>
      <c r="B35" s="14" t="inlineStr">
        <is>
          <t>C</t>
        </is>
      </c>
      <c r="C35" t="inlineStr">
        <is>
          <t>Ethical Finance</t>
        </is>
      </c>
      <c r="D35" s="10" t="inlineStr">
        <is>
          <t>The institution maintains an automated, transparent, and accurate financial reporting, accounting, and bookkeeping system.</t>
        </is>
      </c>
      <c r="E35" s="15" t="n">
        <v>3</v>
      </c>
      <c r="F35" s="16">
        <f>IFERROR((E35-1)/4*100,"")</f>
        <v/>
      </c>
      <c r="G35" s="14" t="inlineStr">
        <is>
          <t>mal</t>
        </is>
      </c>
    </row>
    <row r="36" ht="30" customHeight="1">
      <c r="A36" s="14" t="n">
        <v>33</v>
      </c>
      <c r="B36" s="14" t="inlineStr">
        <is>
          <t>C</t>
        </is>
      </c>
      <c r="C36" t="inlineStr">
        <is>
          <t>Ethical Finance</t>
        </is>
      </c>
      <c r="D36" s="10" t="inlineStr">
        <is>
          <t>Annual financial statements are audited by an independent, certified external auditing firm.</t>
        </is>
      </c>
      <c r="E36" s="15" t="n">
        <v>3</v>
      </c>
      <c r="F36" s="16">
        <f>IFERROR((E36-1)/4*100,"")</f>
        <v/>
      </c>
      <c r="G36" s="14" t="inlineStr">
        <is>
          <t>mal</t>
        </is>
      </c>
    </row>
    <row r="37" ht="30" customHeight="1">
      <c r="A37" s="14" t="n">
        <v>34</v>
      </c>
      <c r="B37" s="14" t="inlineStr">
        <is>
          <t>C</t>
        </is>
      </c>
      <c r="C37" t="inlineStr">
        <is>
          <t>Ethical Finance</t>
        </is>
      </c>
      <c r="D37" s="10" t="inlineStr">
        <is>
          <t>We have strict internal controls to prevent fraud, misappropriation, or embezzlement of funds.</t>
        </is>
      </c>
      <c r="E37" s="15" t="n">
        <v>3</v>
      </c>
      <c r="F37" s="16">
        <f>IFERROR((E37-1)/4*100,"")</f>
        <v/>
      </c>
      <c r="G37" s="14" t="inlineStr">
        <is>
          <t>mal</t>
        </is>
      </c>
    </row>
    <row r="38" ht="30" customHeight="1">
      <c r="A38" s="14" t="n">
        <v>35</v>
      </c>
      <c r="B38" s="14" t="inlineStr">
        <is>
          <t>C</t>
        </is>
      </c>
      <c r="C38" t="inlineStr">
        <is>
          <t>Ethical Finance</t>
        </is>
      </c>
      <c r="D38" s="10" t="inlineStr">
        <is>
          <t>The institution maintains a clear separation between Zakat, Sadaqah, Special Project Funds and general operational funds.</t>
        </is>
      </c>
      <c r="E38" s="15" t="n">
        <v>3</v>
      </c>
      <c r="F38" s="16">
        <f>IFERROR((E38-1)/4*100,"")</f>
        <v/>
      </c>
      <c r="G38" s="14" t="inlineStr">
        <is>
          <t>din</t>
        </is>
      </c>
    </row>
    <row r="39" ht="30" customHeight="1">
      <c r="A39" s="14" t="n">
        <v>36</v>
      </c>
      <c r="B39" s="14" t="inlineStr">
        <is>
          <t>C</t>
        </is>
      </c>
      <c r="C39" t="inlineStr">
        <is>
          <t>Ethical Finance</t>
        </is>
      </c>
      <c r="D39" s="10" t="inlineStr">
        <is>
          <t>Zakat funds are collected, managed, and disbursed strictly according to established legal Islamic guidelines.</t>
        </is>
      </c>
      <c r="E39" s="15" t="n">
        <v>3</v>
      </c>
      <c r="F39" s="16">
        <f>IFERROR((E39-1)/4*100,"")</f>
        <v/>
      </c>
      <c r="G39" s="14" t="inlineStr">
        <is>
          <t>din</t>
        </is>
      </c>
    </row>
    <row r="40" ht="30" customHeight="1">
      <c r="A40" s="14" t="n">
        <v>37</v>
      </c>
      <c r="B40" s="14" t="inlineStr">
        <is>
          <t>C</t>
        </is>
      </c>
      <c r="C40" t="inlineStr">
        <is>
          <t>Ethical Finance</t>
        </is>
      </c>
      <c r="D40" s="10" t="inlineStr">
        <is>
          <t>Financial reports are regularly published and made accessible to donors, stakeholders, and the public.</t>
        </is>
      </c>
      <c r="E40" s="15" t="n">
        <v>3</v>
      </c>
      <c r="F40" s="16">
        <f>IFERROR((E40-1)/4*100,"")</f>
        <v/>
      </c>
      <c r="G40" s="14" t="inlineStr">
        <is>
          <t>mal</t>
        </is>
      </c>
    </row>
    <row r="41" ht="30" customHeight="1">
      <c r="A41" s="14" t="n">
        <v>38</v>
      </c>
      <c r="B41" s="14" t="inlineStr">
        <is>
          <t>C</t>
        </is>
      </c>
      <c r="C41" t="inlineStr">
        <is>
          <t>Ethical Finance</t>
        </is>
      </c>
      <c r="D41" s="10" t="inlineStr">
        <is>
          <t>The institution maintains multiple income streams to avoid over-reliance on a single funding source.</t>
        </is>
      </c>
      <c r="E41" s="15" t="n">
        <v>3</v>
      </c>
      <c r="F41" s="16">
        <f>IFERROR((E41-1)/4*100,"")</f>
        <v/>
      </c>
      <c r="G41" s="14" t="inlineStr">
        <is>
          <t>mal</t>
        </is>
      </c>
    </row>
    <row r="42" ht="30" customHeight="1">
      <c r="A42" s="14" t="n">
        <v>39</v>
      </c>
      <c r="B42" s="14" t="inlineStr">
        <is>
          <t>C</t>
        </is>
      </c>
      <c r="C42" t="inlineStr">
        <is>
          <t>Ethical Finance</t>
        </is>
      </c>
      <c r="D42" s="10" t="inlineStr">
        <is>
          <t>Budgeting is done proactively before the fiscal year begins, with clear allocations for each department.</t>
        </is>
      </c>
      <c r="E42" s="15" t="n">
        <v>3</v>
      </c>
      <c r="F42" s="16">
        <f>IFERROR((E42-1)/4*100,"")</f>
        <v/>
      </c>
      <c r="G42" s="14" t="inlineStr">
        <is>
          <t>mal</t>
        </is>
      </c>
    </row>
    <row r="43" ht="30" customHeight="1">
      <c r="A43" s="14" t="n">
        <v>40</v>
      </c>
      <c r="B43" s="14" t="inlineStr">
        <is>
          <t>C</t>
        </is>
      </c>
      <c r="C43" t="inlineStr">
        <is>
          <t>Ethical Finance</t>
        </is>
      </c>
      <c r="D43" s="10" t="inlineStr">
        <is>
          <t>We have an ethical investment policy that ensures reserve funds are only placed in Halal vehicles.</t>
        </is>
      </c>
      <c r="E43" s="15" t="n">
        <v>3</v>
      </c>
      <c r="F43" s="16">
        <f>IFERROR((E43-1)/4*100,"")</f>
        <v/>
      </c>
      <c r="G43" s="14" t="inlineStr">
        <is>
          <t>din</t>
        </is>
      </c>
    </row>
    <row r="44" ht="30" customHeight="1">
      <c r="A44" s="14" t="n">
        <v>41</v>
      </c>
      <c r="B44" s="14" t="inlineStr">
        <is>
          <t>C</t>
        </is>
      </c>
      <c r="C44" t="inlineStr">
        <is>
          <t>Ethical Finance</t>
        </is>
      </c>
      <c r="D44" s="10" t="inlineStr">
        <is>
          <t>Vendor selections and procurement processes are competitive, transparent, and fair.</t>
        </is>
      </c>
      <c r="E44" s="15" t="n">
        <v>3</v>
      </c>
      <c r="F44" s="16">
        <f>IFERROR((E44-1)/4*100,"")</f>
        <v/>
      </c>
      <c r="G44" s="14" t="inlineStr">
        <is>
          <t>mal</t>
        </is>
      </c>
    </row>
    <row r="45" ht="30" customHeight="1">
      <c r="A45" s="14" t="n">
        <v>42</v>
      </c>
      <c r="B45" s="14" t="inlineStr">
        <is>
          <t>C</t>
        </is>
      </c>
      <c r="C45" t="inlineStr">
        <is>
          <t>Ethical Finance</t>
        </is>
      </c>
      <c r="D45" s="10" t="inlineStr">
        <is>
          <t>Staff salaries and benefits are fair, competitive, and distributed on time, reflecting Islamic labor ethics.</t>
        </is>
      </c>
      <c r="E45" s="15" t="n">
        <v>3</v>
      </c>
      <c r="F45" s="16">
        <f>IFERROR((E45-1)/4*100,"")</f>
        <v/>
      </c>
      <c r="G45" s="14" t="inlineStr">
        <is>
          <t>nafs</t>
        </is>
      </c>
    </row>
    <row r="46" ht="30" customHeight="1">
      <c r="A46" s="14" t="n">
        <v>43</v>
      </c>
      <c r="B46" s="14" t="inlineStr">
        <is>
          <t>C</t>
        </is>
      </c>
      <c r="C46" t="inlineStr">
        <is>
          <t>Ethical Finance</t>
        </is>
      </c>
      <c r="D46" s="10" t="inlineStr">
        <is>
          <t>The institution maintains sufficient reserves to cover at least three to six months of operational expenses, supported by a documented financial sustainability plan.</t>
        </is>
      </c>
      <c r="E46" s="15" t="n">
        <v>3</v>
      </c>
      <c r="F46" s="16">
        <f>IFERROR((E46-1)/4*100,"")</f>
        <v/>
      </c>
      <c r="G46" s="14" t="inlineStr">
        <is>
          <t>mal</t>
        </is>
      </c>
    </row>
    <row r="47" ht="30" customHeight="1">
      <c r="A47" s="14" t="n">
        <v>44</v>
      </c>
      <c r="B47" s="14" t="inlineStr">
        <is>
          <t>C</t>
        </is>
      </c>
      <c r="C47" t="inlineStr">
        <is>
          <t>Ethical Finance</t>
        </is>
      </c>
      <c r="D47" s="10" t="inlineStr">
        <is>
          <t>Fundraising practices are conducted with high integrity, avoiding manipulative or overly aggressive tactics.</t>
        </is>
      </c>
      <c r="E47" s="15" t="n">
        <v>3</v>
      </c>
      <c r="F47" s="16">
        <f>IFERROR((E47-1)/4*100,"")</f>
        <v/>
      </c>
      <c r="G47" s="14" t="inlineStr">
        <is>
          <t>din</t>
        </is>
      </c>
    </row>
    <row r="48" ht="30" customHeight="1">
      <c r="A48" s="14" t="n">
        <v>45</v>
      </c>
      <c r="B48" s="14" t="inlineStr">
        <is>
          <t>C</t>
        </is>
      </c>
      <c r="C48" t="inlineStr">
        <is>
          <t>Ethical Finance</t>
        </is>
      </c>
      <c r="D48" s="10" t="inlineStr">
        <is>
          <t>Financial activities fully comply with Islamic principles, including the prohibition of ribā and gharar.</t>
        </is>
      </c>
      <c r="E48" s="15" t="n">
        <v>3</v>
      </c>
      <c r="F48" s="16">
        <f>IFERROR((E48-1)/4*100,"")</f>
        <v/>
      </c>
      <c r="G48" s="14" t="inlineStr">
        <is>
          <t>din</t>
        </is>
      </c>
    </row>
    <row r="49" ht="30" customHeight="1">
      <c r="A49" s="14" t="n">
        <v>46</v>
      </c>
      <c r="B49" s="14" t="inlineStr">
        <is>
          <t>D</t>
        </is>
      </c>
      <c r="C49" t="inlineStr">
        <is>
          <t>Governance &amp; Sustainability</t>
        </is>
      </c>
      <c r="D49" s="10" t="inlineStr">
        <is>
          <t>The Board of Directors/Trustees has a clear terms-of-reference document defining their roles and boundaries.</t>
        </is>
      </c>
      <c r="E49" s="15" t="n">
        <v>3</v>
      </c>
      <c r="F49" s="16">
        <f>IFERROR((E49-1)/4*100,"")</f>
        <v/>
      </c>
      <c r="G49" s="14" t="inlineStr">
        <is>
          <t>aql</t>
        </is>
      </c>
    </row>
    <row r="50" ht="30" customHeight="1">
      <c r="A50" s="14" t="n">
        <v>47</v>
      </c>
      <c r="B50" s="14" t="inlineStr">
        <is>
          <t>D</t>
        </is>
      </c>
      <c r="C50" t="inlineStr">
        <is>
          <t>Governance &amp; Sustainability</t>
        </is>
      </c>
      <c r="D50" s="10" t="inlineStr">
        <is>
          <t>There is a distinct separation of powers between governance (the Board) and executive management (the Staff).</t>
        </is>
      </c>
      <c r="E50" s="15" t="n">
        <v>3</v>
      </c>
      <c r="F50" s="16">
        <f>IFERROR((E50-1)/4*100,"")</f>
        <v/>
      </c>
      <c r="G50" s="14" t="inlineStr">
        <is>
          <t>aql</t>
        </is>
      </c>
    </row>
    <row r="51" ht="30" customHeight="1">
      <c r="A51" s="14" t="n">
        <v>48</v>
      </c>
      <c r="B51" s="14" t="inlineStr">
        <is>
          <t>D</t>
        </is>
      </c>
      <c r="C51" t="inlineStr">
        <is>
          <t>Governance &amp; Sustainability</t>
        </is>
      </c>
      <c r="D51" s="10" t="inlineStr">
        <is>
          <t>Board members/Exco are selected based on diverse, relevant competencies rather than social status alone.</t>
        </is>
      </c>
      <c r="E51" s="15" t="n">
        <v>3</v>
      </c>
      <c r="F51" s="16">
        <f>IFERROR((E51-1)/4*100,"")</f>
        <v/>
      </c>
      <c r="G51" s="14" t="inlineStr">
        <is>
          <t>aql</t>
        </is>
      </c>
    </row>
    <row r="52" ht="30" customHeight="1">
      <c r="A52" s="14" t="n">
        <v>49</v>
      </c>
      <c r="B52" s="14" t="inlineStr">
        <is>
          <t>D</t>
        </is>
      </c>
      <c r="C52" t="inlineStr">
        <is>
          <t>Governance &amp; Sustainability</t>
        </is>
      </c>
      <c r="D52" s="10" t="inlineStr">
        <is>
          <t>The Board/Exco meets regularly with structured agendas, and official minutes are meticulously documented.</t>
        </is>
      </c>
      <c r="E52" s="15" t="n">
        <v>3</v>
      </c>
      <c r="F52" s="16">
        <f>IFERROR((E52-1)/4*100,"")</f>
        <v/>
      </c>
      <c r="G52" s="14" t="inlineStr">
        <is>
          <t>aql</t>
        </is>
      </c>
    </row>
    <row r="53" ht="30" customHeight="1">
      <c r="A53" s="14" t="n">
        <v>50</v>
      </c>
      <c r="B53" s="14" t="inlineStr">
        <is>
          <t>D</t>
        </is>
      </c>
      <c r="C53" t="inlineStr">
        <is>
          <t>Governance &amp; Sustainability</t>
        </is>
      </c>
      <c r="D53" s="10" t="inlineStr">
        <is>
          <t>The institution has an active Shari'ah Supervisory Board or advisor to oversee religious compliance.</t>
        </is>
      </c>
      <c r="E53" s="15" t="n">
        <v>3</v>
      </c>
      <c r="F53" s="16">
        <f>IFERROR((E53-1)/4*100,"")</f>
        <v/>
      </c>
      <c r="G53" s="14" t="inlineStr">
        <is>
          <t>din</t>
        </is>
      </c>
    </row>
    <row r="54" ht="30" customHeight="1">
      <c r="A54" s="14" t="n">
        <v>51</v>
      </c>
      <c r="B54" s="14" t="inlineStr">
        <is>
          <t>D</t>
        </is>
      </c>
      <c r="C54" t="inlineStr">
        <is>
          <t>Governance &amp; Sustainability</t>
        </is>
      </c>
      <c r="D54" s="10" t="inlineStr">
        <is>
          <t>We have a robust conflict-of-interest policy that all board members and executives sign annually.</t>
        </is>
      </c>
      <c r="E54" s="15" t="n">
        <v>3</v>
      </c>
      <c r="F54" s="16">
        <f>IFERROR((E54-1)/4*100,"")</f>
        <v/>
      </c>
      <c r="G54" s="14" t="inlineStr">
        <is>
          <t>din</t>
        </is>
      </c>
    </row>
    <row r="55" ht="30" customHeight="1">
      <c r="A55" s="14" t="n">
        <v>52</v>
      </c>
      <c r="B55" s="14" t="inlineStr">
        <is>
          <t>D</t>
        </is>
      </c>
      <c r="C55" t="inlineStr">
        <is>
          <t>Governance &amp; Sustainability</t>
        </is>
      </c>
      <c r="D55" s="10" t="inlineStr">
        <is>
          <t>The institution complies fully with all local, state, and federal regulatory and legal requirements.</t>
        </is>
      </c>
      <c r="E55" s="15" t="n">
        <v>3</v>
      </c>
      <c r="F55" s="16">
        <f>IFERROR((E55-1)/4*100,"")</f>
        <v/>
      </c>
      <c r="G55" s="14" t="inlineStr">
        <is>
          <t>mal</t>
        </is>
      </c>
    </row>
    <row r="56" ht="30" customHeight="1">
      <c r="A56" s="14" t="n">
        <v>53</v>
      </c>
      <c r="B56" s="14" t="inlineStr">
        <is>
          <t>D</t>
        </is>
      </c>
      <c r="C56" t="inlineStr">
        <is>
          <t>Governance &amp; Sustainability</t>
        </is>
      </c>
      <c r="D56" s="10" t="inlineStr">
        <is>
          <t>A comprehensive risk register is maintained and regularly updated to mitigate institutional risks.</t>
        </is>
      </c>
      <c r="E56" s="15" t="n">
        <v>3</v>
      </c>
      <c r="F56" s="16">
        <f>IFERROR((E56-1)/4*100,"")</f>
        <v/>
      </c>
      <c r="G56" s="14" t="inlineStr">
        <is>
          <t>aql</t>
        </is>
      </c>
    </row>
    <row r="57" ht="30" customHeight="1">
      <c r="A57" s="14" t="n">
        <v>54</v>
      </c>
      <c r="B57" s="14" t="inlineStr">
        <is>
          <t>D</t>
        </is>
      </c>
      <c r="C57" t="inlineStr">
        <is>
          <t>Governance &amp; Sustainability</t>
        </is>
      </c>
      <c r="D57" s="10" t="inlineStr">
        <is>
          <t>The institution has established an endowment (Waqf) or sustainable income generation stream for long-term survival.</t>
        </is>
      </c>
      <c r="E57" s="15" t="n">
        <v>3</v>
      </c>
      <c r="F57" s="16">
        <f>IFERROR((E57-1)/4*100,"")</f>
        <v/>
      </c>
      <c r="G57" s="14" t="inlineStr">
        <is>
          <t>mal</t>
        </is>
      </c>
    </row>
    <row r="58" ht="30" customHeight="1">
      <c r="A58" s="14" t="n">
        <v>55</v>
      </c>
      <c r="B58" s="14" t="inlineStr">
        <is>
          <t>D</t>
        </is>
      </c>
      <c r="C58" t="inlineStr">
        <is>
          <t>Governance &amp; Sustainability</t>
        </is>
      </c>
      <c r="D58" s="10" t="inlineStr">
        <is>
          <t>Effective internal controls are implemented and periodically reviewed.</t>
        </is>
      </c>
      <c r="E58" s="15" t="n">
        <v>3</v>
      </c>
      <c r="F58" s="16">
        <f>IFERROR((E58-1)/4*100,"")</f>
        <v/>
      </c>
      <c r="G58" s="14" t="inlineStr">
        <is>
          <t>mal</t>
        </is>
      </c>
    </row>
    <row r="59" ht="30" customHeight="1">
      <c r="A59" s="14" t="n">
        <v>56</v>
      </c>
      <c r="B59" s="14" t="inlineStr">
        <is>
          <t>D</t>
        </is>
      </c>
      <c r="C59" t="inlineStr">
        <is>
          <t>Governance &amp; Sustainability</t>
        </is>
      </c>
      <c r="D59" s="10" t="inlineStr">
        <is>
          <t>The institution's programs are designed to create long-term social sustainability, not just short-term relief.</t>
        </is>
      </c>
      <c r="E59" s="15" t="n">
        <v>3</v>
      </c>
      <c r="F59" s="16">
        <f>IFERROR((E59-1)/4*100,"")</f>
        <v/>
      </c>
      <c r="G59" s="14" t="inlineStr">
        <is>
          <t>nasl</t>
        </is>
      </c>
    </row>
    <row r="60" ht="30" customHeight="1">
      <c r="A60" s="14" t="n">
        <v>57</v>
      </c>
      <c r="B60" s="14" t="inlineStr">
        <is>
          <t>D</t>
        </is>
      </c>
      <c r="C60" t="inlineStr">
        <is>
          <t>Governance &amp; Sustainability</t>
        </is>
      </c>
      <c r="D60" s="10" t="inlineStr">
        <is>
          <t>Board/Exco performance is evaluated periodically to ensure members remain active and accountable.</t>
        </is>
      </c>
      <c r="E60" s="15" t="n">
        <v>3</v>
      </c>
      <c r="F60" s="16">
        <f>IFERROR((E60-1)/4*100,"")</f>
        <v/>
      </c>
      <c r="G60" s="14" t="inlineStr">
        <is>
          <t>aql</t>
        </is>
      </c>
    </row>
    <row r="61" ht="30" customHeight="1">
      <c r="A61" s="14" t="n">
        <v>58</v>
      </c>
      <c r="B61" s="14" t="inlineStr">
        <is>
          <t>D</t>
        </is>
      </c>
      <c r="C61" t="inlineStr">
        <is>
          <t>Governance &amp; Sustainability</t>
        </is>
      </c>
      <c r="D61" s="10" t="inlineStr">
        <is>
          <t>Environmental sustainability (eco-friendly practices, waste reduction) is integrated into our operations.</t>
        </is>
      </c>
      <c r="E61" s="15" t="n">
        <v>3</v>
      </c>
      <c r="F61" s="16">
        <f>IFERROR((E61-1)/4*100,"")</f>
        <v/>
      </c>
      <c r="G61" s="14" t="inlineStr">
        <is>
          <t>nasl</t>
        </is>
      </c>
    </row>
    <row r="62" ht="30" customHeight="1">
      <c r="A62" s="14" t="n">
        <v>59</v>
      </c>
      <c r="B62" s="14" t="inlineStr">
        <is>
          <t>D</t>
        </is>
      </c>
      <c r="C62" t="inlineStr">
        <is>
          <t>Governance &amp; Sustainability</t>
        </is>
      </c>
      <c r="D62" s="10" t="inlineStr">
        <is>
          <t>Stakeholders and community members have a formal channel to hold leadership accountable.</t>
        </is>
      </c>
      <c r="E62" s="15" t="n">
        <v>3</v>
      </c>
      <c r="F62" s="16">
        <f>IFERROR((E62-1)/4*100,"")</f>
        <v/>
      </c>
      <c r="G62" s="14" t="inlineStr">
        <is>
          <t>nafs</t>
        </is>
      </c>
    </row>
    <row r="63" ht="30" customHeight="1">
      <c r="A63" s="14" t="n">
        <v>60</v>
      </c>
      <c r="B63" s="14" t="inlineStr">
        <is>
          <t>D</t>
        </is>
      </c>
      <c r="C63" t="inlineStr">
        <is>
          <t>Governance &amp; Sustainability</t>
        </is>
      </c>
      <c r="D63" s="10" t="inlineStr">
        <is>
          <t>The institution's governance structure prioritises institutional longevity over dependence on individual personalities, supported by a documented succession plan.</t>
        </is>
      </c>
      <c r="E63" s="15" t="n">
        <v>3</v>
      </c>
      <c r="F63" s="16">
        <f>IFERROR((E63-1)/4*100,"")</f>
        <v/>
      </c>
      <c r="G63" s="14" t="inlineStr">
        <is>
          <t>nasl</t>
        </is>
      </c>
    </row>
  </sheetData>
  <conditionalFormatting sqref="E4:E63">
    <cfRule type="cellIs" priority="1" operator="lessThanOrEqual" dxfId="0">
      <formula>2</formula>
    </cfRule>
    <cfRule type="cellIs" priority="2" operator="equal" dxfId="1">
      <formula>3</formula>
    </cfRule>
    <cfRule type="cellIs" priority="3" operator="greaterThanOrEqual" dxfId="2">
      <formula>4</formula>
    </cfRule>
  </conditionalFormatting>
  <dataValidations count="1">
    <dataValidation sqref="E4 E5 E6 E7 E8 E9 E10 E11 E12 E13 E14 E15 E16 E17 E18 E19 E20 E21 E22 E23 E24 E25 E26 E27 E28 E29 E30 E31 E32 E33 E34 E35 E36 E37 E38 E39 E40 E41 E42 E43 E44 E45 E46 E47 E48 E49 E50 E51 E52 E53 E54 E55 E56 E57 E58 E59 E60 E61 E62 E63" showDropDown="0" showInputMessage="0" showErrorMessage="1" allowBlank="1" errorTitle="Invalid" error="Enter a whole number 1–5." type="whole" operator="between">
      <formula1>1</formula1>
      <formula2>5</formula2>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I63"/>
  <sheetViews>
    <sheetView workbookViewId="0">
      <pane xSplit="3" ySplit="3" topLeftCell="D4" activePane="bottomRight" state="frozen"/>
      <selection pane="topRight"/>
      <selection pane="bottomLeft"/>
      <selection pane="bottomRight" activeCell="A1" sqref="A1"/>
    </sheetView>
  </sheetViews>
  <sheetFormatPr baseColWidth="8" defaultRowHeight="15"/>
  <cols>
    <col width="6" customWidth="1" min="1" max="1"/>
    <col width="8" customWidth="1" min="2" max="2"/>
    <col width="60" customWidth="1" min="3" max="3"/>
    <col width="11" customWidth="1" min="4" max="4"/>
    <col width="11" customWidth="1" min="5" max="5"/>
    <col width="11" customWidth="1" min="6" max="6"/>
    <col width="11" customWidth="1" min="7" max="7"/>
    <col width="11" customWidth="1" min="8" max="8"/>
    <col width="12" customWidth="1" min="9" max="9"/>
  </cols>
  <sheetData>
    <row r="1">
      <c r="A1" s="9" t="inlineStr">
        <is>
          <t>Hidden 5-Maqāṣid Weight Matrix</t>
        </is>
      </c>
    </row>
    <row r="3" ht="26" customHeight="1">
      <c r="A3" s="13" t="inlineStr">
        <is>
          <t>#</t>
        </is>
      </c>
      <c r="B3" s="13" t="inlineStr">
        <is>
          <t>Pillar</t>
        </is>
      </c>
      <c r="C3" s="13" t="inlineStr">
        <is>
          <t>Question</t>
        </is>
      </c>
      <c r="D3" s="13" t="inlineStr">
        <is>
          <t>Dīn</t>
        </is>
      </c>
      <c r="E3" s="13" t="inlineStr">
        <is>
          <t>Nafs</t>
        </is>
      </c>
      <c r="F3" s="13" t="inlineStr">
        <is>
          <t>ʿAql</t>
        </is>
      </c>
      <c r="G3" s="13" t="inlineStr">
        <is>
          <t>Nasl</t>
        </is>
      </c>
      <c r="H3" s="13" t="inlineStr">
        <is>
          <t>Māl</t>
        </is>
      </c>
      <c r="I3" s="13" t="inlineStr">
        <is>
          <t>Σ</t>
        </is>
      </c>
    </row>
    <row r="4" ht="30" customHeight="1">
      <c r="A4" s="14" t="n">
        <v>1</v>
      </c>
      <c r="B4" s="14" t="inlineStr">
        <is>
          <t>A</t>
        </is>
      </c>
      <c r="C4" s="10" t="inlineStr">
        <is>
          <t>Our growth strategy explicitly incorporates the concept of barakah (spiritual blessing) by prioritising qualitative impact over mere quantitative growth.</t>
        </is>
      </c>
      <c r="D4" s="17" t="n">
        <v>1</v>
      </c>
      <c r="E4" s="17" t="n">
        <v>0.2</v>
      </c>
      <c r="F4" s="17" t="n">
        <v>0.4</v>
      </c>
      <c r="G4" s="17" t="n">
        <v>0.3</v>
      </c>
      <c r="H4" s="17" t="n">
        <v>0.1</v>
      </c>
      <c r="I4" s="18">
        <f>SUM(D4:H4)</f>
        <v/>
      </c>
    </row>
    <row r="5" ht="30" customHeight="1">
      <c r="A5" s="14" t="n">
        <v>2</v>
      </c>
      <c r="B5" s="14" t="inlineStr">
        <is>
          <t>A</t>
        </is>
      </c>
      <c r="C5" s="10" t="inlineStr">
        <is>
          <t>Our leadership regularly reviews key performance indicators (KPIs) to measure progress against strategic goals.</t>
        </is>
      </c>
      <c r="D5" s="17" t="n">
        <v>0.3</v>
      </c>
      <c r="E5" s="17" t="n">
        <v>0.2</v>
      </c>
      <c r="F5" s="17" t="n">
        <v>1</v>
      </c>
      <c r="G5" s="17" t="n">
        <v>0.2</v>
      </c>
      <c r="H5" s="17" t="n">
        <v>0.4</v>
      </c>
      <c r="I5" s="18">
        <f>SUM(D5:H5)</f>
        <v/>
      </c>
    </row>
    <row r="6" ht="30" customHeight="1">
      <c r="A6" s="14" t="n">
        <v>3</v>
      </c>
      <c r="B6" s="14" t="inlineStr">
        <is>
          <t>A</t>
        </is>
      </c>
      <c r="C6" s="10" t="inlineStr">
        <is>
          <t>The institution actively conducts community needs assessments to ensure our programs remain relevant.</t>
        </is>
      </c>
      <c r="D6" s="17" t="n">
        <v>0.4</v>
      </c>
      <c r="E6" s="17" t="n">
        <v>1</v>
      </c>
      <c r="F6" s="17" t="n">
        <v>0.5</v>
      </c>
      <c r="G6" s="17" t="n">
        <v>0.4</v>
      </c>
      <c r="H6" s="17" t="n">
        <v>0.2</v>
      </c>
      <c r="I6" s="18">
        <f>SUM(D6:H6)</f>
        <v/>
      </c>
    </row>
    <row r="7" ht="30" customHeight="1">
      <c r="A7" s="14" t="n">
        <v>4</v>
      </c>
      <c r="B7" s="14" t="inlineStr">
        <is>
          <t>A</t>
        </is>
      </c>
      <c r="C7" s="10" t="inlineStr">
        <is>
          <t>We have a formal process for identifying and scaling successful initiatives or programs.</t>
        </is>
      </c>
      <c r="D7" s="17" t="n">
        <v>0.3</v>
      </c>
      <c r="E7" s="17" t="n">
        <v>0.3</v>
      </c>
      <c r="F7" s="17" t="n">
        <v>1</v>
      </c>
      <c r="G7" s="17" t="n">
        <v>0.3</v>
      </c>
      <c r="H7" s="17" t="n">
        <v>0.5</v>
      </c>
      <c r="I7" s="18">
        <f>SUM(D7:H7)</f>
        <v/>
      </c>
    </row>
    <row r="8" ht="30" customHeight="1">
      <c r="A8" s="14" t="n">
        <v>5</v>
      </c>
      <c r="B8" s="14" t="inlineStr">
        <is>
          <t>A</t>
        </is>
      </c>
      <c r="C8" s="10" t="inlineStr">
        <is>
          <t>Our strategic growth model balances physical infrastructure expansion with human capital development.</t>
        </is>
      </c>
      <c r="D8" s="17" t="n">
        <v>0.4</v>
      </c>
      <c r="E8" s="17" t="n">
        <v>1</v>
      </c>
      <c r="F8" s="17" t="n">
        <v>0.5</v>
      </c>
      <c r="G8" s="17" t="n">
        <v>0.4</v>
      </c>
      <c r="H8" s="17" t="n">
        <v>0.5</v>
      </c>
      <c r="I8" s="18">
        <f>SUM(D8:H8)</f>
        <v/>
      </c>
    </row>
    <row r="9" ht="30" customHeight="1">
      <c r="A9" s="14" t="n">
        <v>6</v>
      </c>
      <c r="B9" s="14" t="inlineStr">
        <is>
          <t>A</t>
        </is>
      </c>
      <c r="C9" s="10" t="inlineStr">
        <is>
          <t>The institution actively builds strategic partnerships with other organisations to amplify its impact.</t>
        </is>
      </c>
      <c r="D9" s="17" t="n">
        <v>0.4</v>
      </c>
      <c r="E9" s="17" t="n">
        <v>0.4</v>
      </c>
      <c r="F9" s="17" t="n">
        <v>1</v>
      </c>
      <c r="G9" s="17" t="n">
        <v>0.3</v>
      </c>
      <c r="H9" s="17" t="n">
        <v>0.4</v>
      </c>
      <c r="I9" s="18">
        <f>SUM(D9:H9)</f>
        <v/>
      </c>
    </row>
    <row r="10" ht="30" customHeight="1">
      <c r="A10" s="14" t="n">
        <v>7</v>
      </c>
      <c r="B10" s="14" t="inlineStr">
        <is>
          <t>A</t>
        </is>
      </c>
      <c r="C10" s="10" t="inlineStr">
        <is>
          <t>We have a defined digital transformation strategy to modernise our services and outreach.</t>
        </is>
      </c>
      <c r="D10" s="17" t="n">
        <v>0.3</v>
      </c>
      <c r="E10" s="17" t="n">
        <v>0.4</v>
      </c>
      <c r="F10" s="17" t="n">
        <v>1</v>
      </c>
      <c r="G10" s="17" t="n">
        <v>0.3</v>
      </c>
      <c r="H10" s="17" t="n">
        <v>0.4</v>
      </c>
      <c r="I10" s="18">
        <f>SUM(D10:H10)</f>
        <v/>
      </c>
    </row>
    <row r="11" ht="30" customHeight="1">
      <c r="A11" s="14" t="n">
        <v>8</v>
      </c>
      <c r="B11" s="14" t="inlineStr">
        <is>
          <t>A</t>
        </is>
      </c>
      <c r="C11" s="10" t="inlineStr">
        <is>
          <t>The organisation has an effective marketing and communication strategy to reach new demographics.</t>
        </is>
      </c>
      <c r="D11" s="17" t="n">
        <v>0.4</v>
      </c>
      <c r="E11" s="17" t="n">
        <v>0.4</v>
      </c>
      <c r="F11" s="17" t="n">
        <v>1</v>
      </c>
      <c r="G11" s="17" t="n">
        <v>0.4</v>
      </c>
      <c r="H11" s="17" t="n">
        <v>0.4</v>
      </c>
      <c r="I11" s="18">
        <f>SUM(D11:H11)</f>
        <v/>
      </c>
    </row>
    <row r="12" ht="30" customHeight="1">
      <c r="A12" s="14" t="n">
        <v>9</v>
      </c>
      <c r="B12" s="14" t="inlineStr">
        <is>
          <t>A</t>
        </is>
      </c>
      <c r="C12" s="10" t="inlineStr">
        <is>
          <t>There is a clear succession plan in place for key leadership and scholarly roles.</t>
        </is>
      </c>
      <c r="D12" s="17" t="n">
        <v>0.5</v>
      </c>
      <c r="E12" s="17" t="n">
        <v>0.3</v>
      </c>
      <c r="F12" s="17" t="n">
        <v>0.4</v>
      </c>
      <c r="G12" s="17" t="n">
        <v>1</v>
      </c>
      <c r="H12" s="17" t="n">
        <v>0.4</v>
      </c>
      <c r="I12" s="18">
        <f>SUM(D12:H12)</f>
        <v/>
      </c>
    </row>
    <row r="13" ht="30" customHeight="1">
      <c r="A13" s="14" t="n">
        <v>10</v>
      </c>
      <c r="B13" s="14" t="inlineStr">
        <is>
          <t>A</t>
        </is>
      </c>
      <c r="C13" s="10" t="inlineStr">
        <is>
          <t>The institution allocates specific resources toward research and innovation in its field.</t>
        </is>
      </c>
      <c r="D13" s="17" t="n">
        <v>0.4</v>
      </c>
      <c r="E13" s="17" t="n">
        <v>0.3</v>
      </c>
      <c r="F13" s="17" t="n">
        <v>1</v>
      </c>
      <c r="G13" s="17" t="n">
        <v>0.3</v>
      </c>
      <c r="H13" s="17" t="n">
        <v>0.5</v>
      </c>
      <c r="I13" s="18">
        <f>SUM(D13:H13)</f>
        <v/>
      </c>
    </row>
    <row r="14" ht="30" customHeight="1">
      <c r="A14" s="14" t="n">
        <v>11</v>
      </c>
      <c r="B14" s="14" t="inlineStr">
        <is>
          <t>A</t>
        </is>
      </c>
      <c r="C14" s="10" t="inlineStr">
        <is>
          <t>We have a structured onboarding process to align new team members with our strategic vision.</t>
        </is>
      </c>
      <c r="D14" s="17" t="n">
        <v>0.5</v>
      </c>
      <c r="E14" s="17" t="n">
        <v>0.4</v>
      </c>
      <c r="F14" s="17" t="n">
        <v>1</v>
      </c>
      <c r="G14" s="17" t="n">
        <v>0.4</v>
      </c>
      <c r="H14" s="17" t="n">
        <v>0.3</v>
      </c>
      <c r="I14" s="18">
        <f>SUM(D14:H14)</f>
        <v/>
      </c>
    </row>
    <row r="15" ht="30" customHeight="1">
      <c r="A15" s="14" t="n">
        <v>12</v>
      </c>
      <c r="B15" s="14" t="inlineStr">
        <is>
          <t>A</t>
        </is>
      </c>
      <c r="C15" s="10" t="inlineStr">
        <is>
          <t>Our expansion plans are backed by thorough feasibility studies rather than purely emotional demand.</t>
        </is>
      </c>
      <c r="D15" s="17" t="n">
        <v>0.3</v>
      </c>
      <c r="E15" s="17" t="n">
        <v>0.3</v>
      </c>
      <c r="F15" s="17" t="n">
        <v>1</v>
      </c>
      <c r="G15" s="17" t="n">
        <v>0.3</v>
      </c>
      <c r="H15" s="17" t="n">
        <v>0.6</v>
      </c>
      <c r="I15" s="18">
        <f>SUM(D15:H15)</f>
        <v/>
      </c>
    </row>
    <row r="16" ht="30" customHeight="1">
      <c r="A16" s="14" t="n">
        <v>13</v>
      </c>
      <c r="B16" s="14" t="inlineStr">
        <is>
          <t>A</t>
        </is>
      </c>
      <c r="C16" s="10" t="inlineStr">
        <is>
          <t>The institution has a distinct brand identity that is well-recognised and trusted by the community.</t>
        </is>
      </c>
      <c r="D16" s="17" t="n">
        <v>0.5</v>
      </c>
      <c r="E16" s="17" t="n">
        <v>1</v>
      </c>
      <c r="F16" s="17" t="n">
        <v>0.4</v>
      </c>
      <c r="G16" s="17" t="n">
        <v>0.4</v>
      </c>
      <c r="H16" s="17" t="n">
        <v>0.4</v>
      </c>
      <c r="I16" s="18">
        <f>SUM(D16:H16)</f>
        <v/>
      </c>
    </row>
    <row r="17" ht="30" customHeight="1">
      <c r="A17" s="14" t="n">
        <v>14</v>
      </c>
      <c r="B17" s="14" t="inlineStr">
        <is>
          <t>A</t>
        </is>
      </c>
      <c r="C17" s="10" t="inlineStr">
        <is>
          <t>We actively track and adapt to shifting community demographics and socioeconomic trends.</t>
        </is>
      </c>
      <c r="D17" s="17" t="n">
        <v>0.3</v>
      </c>
      <c r="E17" s="17" t="n">
        <v>0.5</v>
      </c>
      <c r="F17" s="17" t="n">
        <v>1</v>
      </c>
      <c r="G17" s="17" t="n">
        <v>0.4</v>
      </c>
      <c r="H17" s="17" t="n">
        <v>0.4</v>
      </c>
      <c r="I17" s="18">
        <f>SUM(D17:H17)</f>
        <v/>
      </c>
    </row>
    <row r="18" ht="30" customHeight="1">
      <c r="A18" s="14" t="n">
        <v>15</v>
      </c>
      <c r="B18" s="14" t="inlineStr">
        <is>
          <t>A</t>
        </is>
      </c>
      <c r="C18" s="10" t="inlineStr">
        <is>
          <t>Our growth model integrates spiritual, social, economic and educational dimensions of impact.</t>
        </is>
      </c>
      <c r="D18" s="17" t="n">
        <v>1</v>
      </c>
      <c r="E18" s="17" t="n">
        <v>0.5</v>
      </c>
      <c r="F18" s="17" t="n">
        <v>0.5</v>
      </c>
      <c r="G18" s="17" t="n">
        <v>0.4</v>
      </c>
      <c r="H18" s="17" t="n">
        <v>0.4</v>
      </c>
      <c r="I18" s="18">
        <f>SUM(D18:H18)</f>
        <v/>
      </c>
    </row>
    <row r="19" ht="30" customHeight="1">
      <c r="A19" s="14" t="n">
        <v>16</v>
      </c>
      <c r="B19" s="14" t="inlineStr">
        <is>
          <t>B</t>
        </is>
      </c>
      <c r="C19" s="10" t="inlineStr">
        <is>
          <t>Standard Operating Procedures (SOPs) are documented, accessible, and followed for all core workflows.</t>
        </is>
      </c>
      <c r="D19" s="17" t="n">
        <v>0.3</v>
      </c>
      <c r="E19" s="17" t="n">
        <v>0.4</v>
      </c>
      <c r="F19" s="17" t="n">
        <v>1</v>
      </c>
      <c r="G19" s="17" t="n">
        <v>0.3</v>
      </c>
      <c r="H19" s="17" t="n">
        <v>0.4</v>
      </c>
      <c r="I19" s="18">
        <f>SUM(D19:H19)</f>
        <v/>
      </c>
    </row>
    <row r="20" ht="30" customHeight="1">
      <c r="A20" s="14" t="n">
        <v>17</v>
      </c>
      <c r="B20" s="14" t="inlineStr">
        <is>
          <t>B</t>
        </is>
      </c>
      <c r="C20" s="10" t="inlineStr">
        <is>
          <t>The institution utilises modern project management and collaboration tools to streamline daily tasks and measure service delivery performance.</t>
        </is>
      </c>
      <c r="D20" s="17" t="n">
        <v>0.2</v>
      </c>
      <c r="E20" s="17" t="n">
        <v>0.4</v>
      </c>
      <c r="F20" s="17" t="n">
        <v>1</v>
      </c>
      <c r="G20" s="17" t="n">
        <v>0.2</v>
      </c>
      <c r="H20" s="17" t="n">
        <v>0.4</v>
      </c>
      <c r="I20" s="18">
        <f>SUM(D20:H20)</f>
        <v/>
      </c>
    </row>
    <row r="21" ht="30" customHeight="1">
      <c r="A21" s="14" t="n">
        <v>18</v>
      </c>
      <c r="B21" s="14" t="inlineStr">
        <is>
          <t>B</t>
        </is>
      </c>
      <c r="C21" s="10" t="inlineStr">
        <is>
          <t>Staff members have clearly defined job descriptions and understand their individual responsibilities.</t>
        </is>
      </c>
      <c r="D21" s="17" t="n">
        <v>0.3</v>
      </c>
      <c r="E21" s="17" t="n">
        <v>0.5</v>
      </c>
      <c r="F21" s="17" t="n">
        <v>1</v>
      </c>
      <c r="G21" s="17" t="n">
        <v>0.3</v>
      </c>
      <c r="H21" s="17" t="n">
        <v>0.3</v>
      </c>
      <c r="I21" s="18">
        <f>SUM(D21:H21)</f>
        <v/>
      </c>
    </row>
    <row r="22" ht="30" customHeight="1">
      <c r="A22" s="14" t="n">
        <v>19</v>
      </c>
      <c r="B22" s="14" t="inlineStr">
        <is>
          <t>B</t>
        </is>
      </c>
      <c r="C22" s="10" t="inlineStr">
        <is>
          <t>We have a structured annual performance appraisal system for all employees.</t>
        </is>
      </c>
      <c r="D22" s="17" t="n">
        <v>0.3</v>
      </c>
      <c r="E22" s="17" t="n">
        <v>0.5</v>
      </c>
      <c r="F22" s="17" t="n">
        <v>1</v>
      </c>
      <c r="G22" s="17" t="n">
        <v>0.3</v>
      </c>
      <c r="H22" s="17" t="n">
        <v>0.4</v>
      </c>
      <c r="I22" s="18">
        <f>SUM(D22:H22)</f>
        <v/>
      </c>
    </row>
    <row r="23" ht="30" customHeight="1">
      <c r="A23" s="14" t="n">
        <v>20</v>
      </c>
      <c r="B23" s="14" t="inlineStr">
        <is>
          <t>B</t>
        </is>
      </c>
      <c r="C23" s="10" t="inlineStr">
        <is>
          <t>The institution invests in regular professional development and training for its staff.</t>
        </is>
      </c>
      <c r="D23" s="17" t="n">
        <v>0.4</v>
      </c>
      <c r="E23" s="17" t="n">
        <v>0.5</v>
      </c>
      <c r="F23" s="17" t="n">
        <v>1</v>
      </c>
      <c r="G23" s="17" t="n">
        <v>0.4</v>
      </c>
      <c r="H23" s="17" t="n">
        <v>0.4</v>
      </c>
      <c r="I23" s="18">
        <f>SUM(D23:H23)</f>
        <v/>
      </c>
    </row>
    <row r="24" ht="30" customHeight="1">
      <c r="A24" s="14" t="n">
        <v>21</v>
      </c>
      <c r="B24" s="14" t="inlineStr">
        <is>
          <t>B</t>
        </is>
      </c>
      <c r="C24" s="10" t="inlineStr">
        <is>
          <t>Beneficiary and community feedback is systematically collected, analyzed, and used to improve operations.</t>
        </is>
      </c>
      <c r="D24" s="17" t="n">
        <v>0.3</v>
      </c>
      <c r="E24" s="17" t="n">
        <v>1</v>
      </c>
      <c r="F24" s="17" t="n">
        <v>0.5</v>
      </c>
      <c r="G24" s="17" t="n">
        <v>0.3</v>
      </c>
      <c r="H24" s="17" t="n">
        <v>0.3</v>
      </c>
      <c r="I24" s="18">
        <f>SUM(D24:H24)</f>
        <v/>
      </c>
    </row>
    <row r="25" ht="30" customHeight="1">
      <c r="A25" s="14" t="n">
        <v>22</v>
      </c>
      <c r="B25" s="14" t="inlineStr">
        <is>
          <t>B</t>
        </is>
      </c>
      <c r="C25" s="10" t="inlineStr">
        <is>
          <t>Data privacy and security measures are strictly implemented across all digital platforms.</t>
        </is>
      </c>
      <c r="D25" s="17" t="n">
        <v>0.4</v>
      </c>
      <c r="E25" s="17" t="n">
        <v>0.5</v>
      </c>
      <c r="F25" s="17" t="n">
        <v>1</v>
      </c>
      <c r="G25" s="17" t="n">
        <v>0.3</v>
      </c>
      <c r="H25" s="17" t="n">
        <v>0.4</v>
      </c>
      <c r="I25" s="18">
        <f>SUM(D25:H25)</f>
        <v/>
      </c>
    </row>
    <row r="26" ht="30" customHeight="1">
      <c r="A26" s="14" t="n">
        <v>23</v>
      </c>
      <c r="B26" s="14" t="inlineStr">
        <is>
          <t>B</t>
        </is>
      </c>
      <c r="C26" s="10" t="inlineStr">
        <is>
          <t>The internal communication system ensures smooth information flow between different departments.</t>
        </is>
      </c>
      <c r="D26" s="17" t="n">
        <v>0.3</v>
      </c>
      <c r="E26" s="17" t="n">
        <v>0.5</v>
      </c>
      <c r="F26" s="17" t="n">
        <v>1</v>
      </c>
      <c r="G26" s="17" t="n">
        <v>0.3</v>
      </c>
      <c r="H26" s="17" t="n">
        <v>0.3</v>
      </c>
      <c r="I26" s="18">
        <f>SUM(D26:H26)</f>
        <v/>
      </c>
    </row>
    <row r="27" ht="30" customHeight="1">
      <c r="A27" s="14" t="n">
        <v>24</v>
      </c>
      <c r="B27" s="14" t="inlineStr">
        <is>
          <t>B</t>
        </is>
      </c>
      <c r="C27" s="10" t="inlineStr">
        <is>
          <t>Facilities and physical assets are well-maintained through a preventative maintenance schedule.</t>
        </is>
      </c>
      <c r="D27" s="17" t="n">
        <v>0.2</v>
      </c>
      <c r="E27" s="17" t="n">
        <v>0.4</v>
      </c>
      <c r="F27" s="17" t="n">
        <v>0.5</v>
      </c>
      <c r="G27" s="17" t="n">
        <v>0.3</v>
      </c>
      <c r="H27" s="17" t="n">
        <v>1</v>
      </c>
      <c r="I27" s="18">
        <f>SUM(D27:H27)</f>
        <v/>
      </c>
    </row>
    <row r="28" ht="30" customHeight="1">
      <c r="A28" s="14" t="n">
        <v>25</v>
      </c>
      <c r="B28" s="14" t="inlineStr">
        <is>
          <t>B</t>
        </is>
      </c>
      <c r="C28" s="10" t="inlineStr">
        <is>
          <t>We have a clear conflict-resolution mechanism to handle internal grievances professionally.</t>
        </is>
      </c>
      <c r="D28" s="17" t="n">
        <v>0.5</v>
      </c>
      <c r="E28" s="17" t="n">
        <v>1</v>
      </c>
      <c r="F28" s="17" t="n">
        <v>0.4</v>
      </c>
      <c r="G28" s="17" t="n">
        <v>0.4</v>
      </c>
      <c r="H28" s="17" t="n">
        <v>0.2</v>
      </c>
      <c r="I28" s="18">
        <f>SUM(D28:H28)</f>
        <v/>
      </c>
    </row>
    <row r="29" ht="30" customHeight="1">
      <c r="A29" s="14" t="n">
        <v>26</v>
      </c>
      <c r="B29" s="14" t="inlineStr">
        <is>
          <t>B</t>
        </is>
      </c>
      <c r="C29" s="10" t="inlineStr">
        <is>
          <t>Our recruitment process is transparent, merit-based, and free from nepotism or favoritism.</t>
        </is>
      </c>
      <c r="D29" s="17" t="n">
        <v>1</v>
      </c>
      <c r="E29" s="17" t="n">
        <v>0.5</v>
      </c>
      <c r="F29" s="17" t="n">
        <v>0.4</v>
      </c>
      <c r="G29" s="17" t="n">
        <v>0.4</v>
      </c>
      <c r="H29" s="17" t="n">
        <v>0.3</v>
      </c>
      <c r="I29" s="18">
        <f>SUM(D29:H29)</f>
        <v/>
      </c>
    </row>
    <row r="30" ht="30" customHeight="1">
      <c r="A30" s="14" t="n">
        <v>27</v>
      </c>
      <c r="B30" s="14" t="inlineStr">
        <is>
          <t>B</t>
        </is>
      </c>
      <c r="C30" s="10" t="inlineStr">
        <is>
          <t>The institution has a robust crisis management and business continuity plan.</t>
        </is>
      </c>
      <c r="D30" s="17" t="n">
        <v>0.3</v>
      </c>
      <c r="E30" s="17" t="n">
        <v>0.5</v>
      </c>
      <c r="F30" s="17" t="n">
        <v>1</v>
      </c>
      <c r="G30" s="17" t="n">
        <v>0.3</v>
      </c>
      <c r="H30" s="17" t="n">
        <v>0.5</v>
      </c>
      <c r="I30" s="18">
        <f>SUM(D30:H30)</f>
        <v/>
      </c>
    </row>
    <row r="31" ht="30" customHeight="1">
      <c r="A31" s="14" t="n">
        <v>28</v>
      </c>
      <c r="B31" s="14" t="inlineStr">
        <is>
          <t>B</t>
        </is>
      </c>
      <c r="C31" s="10" t="inlineStr">
        <is>
          <t>Daily operational decisions are driven by data and evidence rather than assumptions.</t>
        </is>
      </c>
      <c r="D31" s="17" t="n">
        <v>0.2</v>
      </c>
      <c r="E31" s="17" t="n">
        <v>0.3</v>
      </c>
      <c r="F31" s="17" t="n">
        <v>1</v>
      </c>
      <c r="G31" s="17" t="n">
        <v>0.2</v>
      </c>
      <c r="H31" s="17" t="n">
        <v>0.4</v>
      </c>
      <c r="I31" s="18">
        <f>SUM(D31:H31)</f>
        <v/>
      </c>
    </row>
    <row r="32" ht="30" customHeight="1">
      <c r="A32" s="14" t="n">
        <v>29</v>
      </c>
      <c r="B32" s="14" t="inlineStr">
        <is>
          <t>B</t>
        </is>
      </c>
      <c r="C32" s="10" t="inlineStr">
        <is>
          <t>Technology is optimally leveraged to minimize manual errors and reduce administrative bottlenecks.</t>
        </is>
      </c>
      <c r="D32" s="17" t="n">
        <v>0.2</v>
      </c>
      <c r="E32" s="17" t="n">
        <v>0.3</v>
      </c>
      <c r="F32" s="17" t="n">
        <v>1</v>
      </c>
      <c r="G32" s="17" t="n">
        <v>0.2</v>
      </c>
      <c r="H32" s="17" t="n">
        <v>0.5</v>
      </c>
      <c r="I32" s="18">
        <f>SUM(D32:H32)</f>
        <v/>
      </c>
    </row>
    <row r="33" ht="30" customHeight="1">
      <c r="A33" s="14" t="n">
        <v>30</v>
      </c>
      <c r="B33" s="14" t="inlineStr">
        <is>
          <t>B</t>
        </is>
      </c>
      <c r="C33" s="10" t="inlineStr">
        <is>
          <t>The workplace culture fosters high morale, psychological safety, and mutual respect (Adab).</t>
        </is>
      </c>
      <c r="D33" s="17" t="n">
        <v>0.6</v>
      </c>
      <c r="E33" s="17" t="n">
        <v>1</v>
      </c>
      <c r="F33" s="17" t="n">
        <v>0.4</v>
      </c>
      <c r="G33" s="17" t="n">
        <v>0.4</v>
      </c>
      <c r="H33" s="17" t="n">
        <v>0.2</v>
      </c>
      <c r="I33" s="18">
        <f>SUM(D33:H33)</f>
        <v/>
      </c>
    </row>
    <row r="34" ht="30" customHeight="1">
      <c r="A34" s="14" t="n">
        <v>31</v>
      </c>
      <c r="B34" s="14" t="inlineStr">
        <is>
          <t>C</t>
        </is>
      </c>
      <c r="C34" s="10" t="inlineStr">
        <is>
          <t>All financial transactions, contracts, and products are strictly vetted and approved by a competent Shari'ah authority.</t>
        </is>
      </c>
      <c r="D34" s="17" t="n">
        <v>1</v>
      </c>
      <c r="E34" s="17" t="n">
        <v>0.3</v>
      </c>
      <c r="F34" s="17" t="n">
        <v>0.5</v>
      </c>
      <c r="G34" s="17" t="n">
        <v>0.3</v>
      </c>
      <c r="H34" s="17" t="n">
        <v>0.8</v>
      </c>
      <c r="I34" s="18">
        <f>SUM(D34:H34)</f>
        <v/>
      </c>
    </row>
    <row r="35" ht="30" customHeight="1">
      <c r="A35" s="14" t="n">
        <v>32</v>
      </c>
      <c r="B35" s="14" t="inlineStr">
        <is>
          <t>C</t>
        </is>
      </c>
      <c r="C35" s="10" t="inlineStr">
        <is>
          <t>The institution maintains an automated, transparent, and accurate financial reporting, accounting, and bookkeeping system.</t>
        </is>
      </c>
      <c r="D35" s="17" t="n">
        <v>0.4</v>
      </c>
      <c r="E35" s="17" t="n">
        <v>0.3</v>
      </c>
      <c r="F35" s="17" t="n">
        <v>0.5</v>
      </c>
      <c r="G35" s="17" t="n">
        <v>0.3</v>
      </c>
      <c r="H35" s="17" t="n">
        <v>1</v>
      </c>
      <c r="I35" s="18">
        <f>SUM(D35:H35)</f>
        <v/>
      </c>
    </row>
    <row r="36" ht="30" customHeight="1">
      <c r="A36" s="14" t="n">
        <v>33</v>
      </c>
      <c r="B36" s="14" t="inlineStr">
        <is>
          <t>C</t>
        </is>
      </c>
      <c r="C36" s="10" t="inlineStr">
        <is>
          <t>Annual financial statements are audited by an independent, certified external auditing firm.</t>
        </is>
      </c>
      <c r="D36" s="17" t="n">
        <v>0.5</v>
      </c>
      <c r="E36" s="17" t="n">
        <v>0.3</v>
      </c>
      <c r="F36" s="17" t="n">
        <v>0.4</v>
      </c>
      <c r="G36" s="17" t="n">
        <v>0.3</v>
      </c>
      <c r="H36" s="17" t="n">
        <v>1</v>
      </c>
      <c r="I36" s="18">
        <f>SUM(D36:H36)</f>
        <v/>
      </c>
    </row>
    <row r="37" ht="30" customHeight="1">
      <c r="A37" s="14" t="n">
        <v>34</v>
      </c>
      <c r="B37" s="14" t="inlineStr">
        <is>
          <t>C</t>
        </is>
      </c>
      <c r="C37" s="10" t="inlineStr">
        <is>
          <t>We have strict internal controls to prevent fraud, misappropriation, or embezzlement of funds.</t>
        </is>
      </c>
      <c r="D37" s="17" t="n">
        <v>0.6</v>
      </c>
      <c r="E37" s="17" t="n">
        <v>0.4</v>
      </c>
      <c r="F37" s="17" t="n">
        <v>0.4</v>
      </c>
      <c r="G37" s="17" t="n">
        <v>0.3</v>
      </c>
      <c r="H37" s="17" t="n">
        <v>1</v>
      </c>
      <c r="I37" s="18">
        <f>SUM(D37:H37)</f>
        <v/>
      </c>
    </row>
    <row r="38" ht="30" customHeight="1">
      <c r="A38" s="14" t="n">
        <v>35</v>
      </c>
      <c r="B38" s="14" t="inlineStr">
        <is>
          <t>C</t>
        </is>
      </c>
      <c r="C38" s="10" t="inlineStr">
        <is>
          <t>The institution maintains a clear separation between Zakat, Sadaqah, Special Project Funds and general operational funds.</t>
        </is>
      </c>
      <c r="D38" s="17" t="n">
        <v>1</v>
      </c>
      <c r="E38" s="17" t="n">
        <v>0.4</v>
      </c>
      <c r="F38" s="17" t="n">
        <v>0.4</v>
      </c>
      <c r="G38" s="17" t="n">
        <v>0.3</v>
      </c>
      <c r="H38" s="17" t="n">
        <v>0.8</v>
      </c>
      <c r="I38" s="18">
        <f>SUM(D38:H38)</f>
        <v/>
      </c>
    </row>
    <row r="39" ht="30" customHeight="1">
      <c r="A39" s="14" t="n">
        <v>36</v>
      </c>
      <c r="B39" s="14" t="inlineStr">
        <is>
          <t>C</t>
        </is>
      </c>
      <c r="C39" s="10" t="inlineStr">
        <is>
          <t>Zakat funds are collected, managed, and disbursed strictly according to established legal Islamic guidelines.</t>
        </is>
      </c>
      <c r="D39" s="17" t="n">
        <v>1</v>
      </c>
      <c r="E39" s="17" t="n">
        <v>0.5</v>
      </c>
      <c r="F39" s="17" t="n">
        <v>0.4</v>
      </c>
      <c r="G39" s="17" t="n">
        <v>0.4</v>
      </c>
      <c r="H39" s="17" t="n">
        <v>0.7</v>
      </c>
      <c r="I39" s="18">
        <f>SUM(D39:H39)</f>
        <v/>
      </c>
    </row>
    <row r="40" ht="30" customHeight="1">
      <c r="A40" s="14" t="n">
        <v>37</v>
      </c>
      <c r="B40" s="14" t="inlineStr">
        <is>
          <t>C</t>
        </is>
      </c>
      <c r="C40" s="10" t="inlineStr">
        <is>
          <t>Financial reports are regularly published and made accessible to donors, stakeholders, and the public.</t>
        </is>
      </c>
      <c r="D40" s="17" t="n">
        <v>0.5</v>
      </c>
      <c r="E40" s="17" t="n">
        <v>0.4</v>
      </c>
      <c r="F40" s="17" t="n">
        <v>0.4</v>
      </c>
      <c r="G40" s="17" t="n">
        <v>0.3</v>
      </c>
      <c r="H40" s="17" t="n">
        <v>1</v>
      </c>
      <c r="I40" s="18">
        <f>SUM(D40:H40)</f>
        <v/>
      </c>
    </row>
    <row r="41" ht="30" customHeight="1">
      <c r="A41" s="14" t="n">
        <v>38</v>
      </c>
      <c r="B41" s="14" t="inlineStr">
        <is>
          <t>C</t>
        </is>
      </c>
      <c r="C41" s="10" t="inlineStr">
        <is>
          <t>The institution maintains multiple income streams to avoid over-reliance on a single funding source.</t>
        </is>
      </c>
      <c r="D41" s="17" t="n">
        <v>0.3</v>
      </c>
      <c r="E41" s="17" t="n">
        <v>0.4</v>
      </c>
      <c r="F41" s="17" t="n">
        <v>0.5</v>
      </c>
      <c r="G41" s="17" t="n">
        <v>0.4</v>
      </c>
      <c r="H41" s="17" t="n">
        <v>1</v>
      </c>
      <c r="I41" s="18">
        <f>SUM(D41:H41)</f>
        <v/>
      </c>
    </row>
    <row r="42" ht="30" customHeight="1">
      <c r="A42" s="14" t="n">
        <v>39</v>
      </c>
      <c r="B42" s="14" t="inlineStr">
        <is>
          <t>C</t>
        </is>
      </c>
      <c r="C42" s="10" t="inlineStr">
        <is>
          <t>Budgeting is done proactively before the fiscal year begins, with clear allocations for each department.</t>
        </is>
      </c>
      <c r="D42" s="17" t="n">
        <v>0.3</v>
      </c>
      <c r="E42" s="17" t="n">
        <v>0.3</v>
      </c>
      <c r="F42" s="17" t="n">
        <v>0.6</v>
      </c>
      <c r="G42" s="17" t="n">
        <v>0.3</v>
      </c>
      <c r="H42" s="17" t="n">
        <v>1</v>
      </c>
      <c r="I42" s="18">
        <f>SUM(D42:H42)</f>
        <v/>
      </c>
    </row>
    <row r="43" ht="30" customHeight="1">
      <c r="A43" s="14" t="n">
        <v>40</v>
      </c>
      <c r="B43" s="14" t="inlineStr">
        <is>
          <t>C</t>
        </is>
      </c>
      <c r="C43" s="10" t="inlineStr">
        <is>
          <t>We have an ethical investment policy that ensures reserve funds are only placed in Halal vehicles.</t>
        </is>
      </c>
      <c r="D43" s="17" t="n">
        <v>1</v>
      </c>
      <c r="E43" s="17" t="n">
        <v>0.3</v>
      </c>
      <c r="F43" s="17" t="n">
        <v>0.5</v>
      </c>
      <c r="G43" s="17" t="n">
        <v>0.3</v>
      </c>
      <c r="H43" s="17" t="n">
        <v>0.8</v>
      </c>
      <c r="I43" s="18">
        <f>SUM(D43:H43)</f>
        <v/>
      </c>
    </row>
    <row r="44" ht="30" customHeight="1">
      <c r="A44" s="14" t="n">
        <v>41</v>
      </c>
      <c r="B44" s="14" t="inlineStr">
        <is>
          <t>C</t>
        </is>
      </c>
      <c r="C44" s="10" t="inlineStr">
        <is>
          <t>Vendor selections and procurement processes are competitive, transparent, and fair.</t>
        </is>
      </c>
      <c r="D44" s="17" t="n">
        <v>0.5</v>
      </c>
      <c r="E44" s="17" t="n">
        <v>0.3</v>
      </c>
      <c r="F44" s="17" t="n">
        <v>0.5</v>
      </c>
      <c r="G44" s="17" t="n">
        <v>0.3</v>
      </c>
      <c r="H44" s="17" t="n">
        <v>1</v>
      </c>
      <c r="I44" s="18">
        <f>SUM(D44:H44)</f>
        <v/>
      </c>
    </row>
    <row r="45" ht="30" customHeight="1">
      <c r="A45" s="14" t="n">
        <v>42</v>
      </c>
      <c r="B45" s="14" t="inlineStr">
        <is>
          <t>C</t>
        </is>
      </c>
      <c r="C45" s="10" t="inlineStr">
        <is>
          <t>Staff salaries and benefits are fair, competitive, and distributed on time, reflecting Islamic labor ethics.</t>
        </is>
      </c>
      <c r="D45" s="17" t="n">
        <v>0.6</v>
      </c>
      <c r="E45" s="17" t="n">
        <v>1</v>
      </c>
      <c r="F45" s="17" t="n">
        <v>0.4</v>
      </c>
      <c r="G45" s="17" t="n">
        <v>0.4</v>
      </c>
      <c r="H45" s="17" t="n">
        <v>0.7</v>
      </c>
      <c r="I45" s="18">
        <f>SUM(D45:H45)</f>
        <v/>
      </c>
    </row>
    <row r="46" ht="30" customHeight="1">
      <c r="A46" s="14" t="n">
        <v>43</v>
      </c>
      <c r="B46" s="14" t="inlineStr">
        <is>
          <t>C</t>
        </is>
      </c>
      <c r="C46" s="10" t="inlineStr">
        <is>
          <t>The institution maintains sufficient reserves to cover at least three to six months of operational expenses, supported by a documented financial sustainability plan.</t>
        </is>
      </c>
      <c r="D46" s="17" t="n">
        <v>0.3</v>
      </c>
      <c r="E46" s="17" t="n">
        <v>0.5</v>
      </c>
      <c r="F46" s="17" t="n">
        <v>0.5</v>
      </c>
      <c r="G46" s="17" t="n">
        <v>0.4</v>
      </c>
      <c r="H46" s="17" t="n">
        <v>1</v>
      </c>
      <c r="I46" s="18">
        <f>SUM(D46:H46)</f>
        <v/>
      </c>
    </row>
    <row r="47" ht="30" customHeight="1">
      <c r="A47" s="14" t="n">
        <v>44</v>
      </c>
      <c r="B47" s="14" t="inlineStr">
        <is>
          <t>C</t>
        </is>
      </c>
      <c r="C47" s="10" t="inlineStr">
        <is>
          <t>Fundraising practices are conducted with high integrity, avoiding manipulative or overly aggressive tactics.</t>
        </is>
      </c>
      <c r="D47" s="17" t="n">
        <v>1</v>
      </c>
      <c r="E47" s="17" t="n">
        <v>0.5</v>
      </c>
      <c r="F47" s="17" t="n">
        <v>0.3</v>
      </c>
      <c r="G47" s="17" t="n">
        <v>0.3</v>
      </c>
      <c r="H47" s="17" t="n">
        <v>0.6</v>
      </c>
      <c r="I47" s="18">
        <f>SUM(D47:H47)</f>
        <v/>
      </c>
    </row>
    <row r="48" ht="30" customHeight="1">
      <c r="A48" s="14" t="n">
        <v>45</v>
      </c>
      <c r="B48" s="14" t="inlineStr">
        <is>
          <t>C</t>
        </is>
      </c>
      <c r="C48" s="10" t="inlineStr">
        <is>
          <t>Financial activities fully comply with Islamic principles, including the prohibition of ribā and gharar.</t>
        </is>
      </c>
      <c r="D48" s="17" t="n">
        <v>1</v>
      </c>
      <c r="E48" s="17" t="n">
        <v>0.3</v>
      </c>
      <c r="F48" s="17" t="n">
        <v>0.4</v>
      </c>
      <c r="G48" s="17" t="n">
        <v>0.3</v>
      </c>
      <c r="H48" s="17" t="n">
        <v>0.8</v>
      </c>
      <c r="I48" s="18">
        <f>SUM(D48:H48)</f>
        <v/>
      </c>
    </row>
    <row r="49" ht="30" customHeight="1">
      <c r="A49" s="14" t="n">
        <v>46</v>
      </c>
      <c r="B49" s="14" t="inlineStr">
        <is>
          <t>D</t>
        </is>
      </c>
      <c r="C49" s="10" t="inlineStr">
        <is>
          <t>The Board of Directors/Trustees has a clear terms-of-reference document defining their roles and boundaries.</t>
        </is>
      </c>
      <c r="D49" s="17" t="n">
        <v>0.4</v>
      </c>
      <c r="E49" s="17" t="n">
        <v>0.3</v>
      </c>
      <c r="F49" s="17" t="n">
        <v>1</v>
      </c>
      <c r="G49" s="17" t="n">
        <v>0.4</v>
      </c>
      <c r="H49" s="17" t="n">
        <v>0.4</v>
      </c>
      <c r="I49" s="18">
        <f>SUM(D49:H49)</f>
        <v/>
      </c>
    </row>
    <row r="50" ht="30" customHeight="1">
      <c r="A50" s="14" t="n">
        <v>47</v>
      </c>
      <c r="B50" s="14" t="inlineStr">
        <is>
          <t>D</t>
        </is>
      </c>
      <c r="C50" s="10" t="inlineStr">
        <is>
          <t>There is a distinct separation of powers between governance (the Board) and executive management (the Staff).</t>
        </is>
      </c>
      <c r="D50" s="17" t="n">
        <v>0.4</v>
      </c>
      <c r="E50" s="17" t="n">
        <v>0.3</v>
      </c>
      <c r="F50" s="17" t="n">
        <v>1</v>
      </c>
      <c r="G50" s="17" t="n">
        <v>0.4</v>
      </c>
      <c r="H50" s="17" t="n">
        <v>0.4</v>
      </c>
      <c r="I50" s="18">
        <f>SUM(D50:H50)</f>
        <v/>
      </c>
    </row>
    <row r="51" ht="30" customHeight="1">
      <c r="A51" s="14" t="n">
        <v>48</v>
      </c>
      <c r="B51" s="14" t="inlineStr">
        <is>
          <t>D</t>
        </is>
      </c>
      <c r="C51" s="10" t="inlineStr">
        <is>
          <t>Board members/Exco are selected based on diverse, relevant competencies rather than social status alone.</t>
        </is>
      </c>
      <c r="D51" s="17" t="n">
        <v>0.4</v>
      </c>
      <c r="E51" s="17" t="n">
        <v>0.4</v>
      </c>
      <c r="F51" s="17" t="n">
        <v>1</v>
      </c>
      <c r="G51" s="17" t="n">
        <v>0.4</v>
      </c>
      <c r="H51" s="17" t="n">
        <v>0.3</v>
      </c>
      <c r="I51" s="18">
        <f>SUM(D51:H51)</f>
        <v/>
      </c>
    </row>
    <row r="52" ht="30" customHeight="1">
      <c r="A52" s="14" t="n">
        <v>49</v>
      </c>
      <c r="B52" s="14" t="inlineStr">
        <is>
          <t>D</t>
        </is>
      </c>
      <c r="C52" s="10" t="inlineStr">
        <is>
          <t>The Board/Exco meets regularly with structured agendas, and official minutes are meticulously documented.</t>
        </is>
      </c>
      <c r="D52" s="17" t="n">
        <v>0.3</v>
      </c>
      <c r="E52" s="17" t="n">
        <v>0.3</v>
      </c>
      <c r="F52" s="17" t="n">
        <v>1</v>
      </c>
      <c r="G52" s="17" t="n">
        <v>0.3</v>
      </c>
      <c r="H52" s="17" t="n">
        <v>0.4</v>
      </c>
      <c r="I52" s="18">
        <f>SUM(D52:H52)</f>
        <v/>
      </c>
    </row>
    <row r="53" ht="30" customHeight="1">
      <c r="A53" s="14" t="n">
        <v>50</v>
      </c>
      <c r="B53" s="14" t="inlineStr">
        <is>
          <t>D</t>
        </is>
      </c>
      <c r="C53" s="10" t="inlineStr">
        <is>
          <t>The institution has an active Shari'ah Supervisory Board or advisor to oversee religious compliance.</t>
        </is>
      </c>
      <c r="D53" s="17" t="n">
        <v>1</v>
      </c>
      <c r="E53" s="17" t="n">
        <v>0.3</v>
      </c>
      <c r="F53" s="17" t="n">
        <v>0.5</v>
      </c>
      <c r="G53" s="17" t="n">
        <v>0.4</v>
      </c>
      <c r="H53" s="17" t="n">
        <v>0.5</v>
      </c>
      <c r="I53" s="18">
        <f>SUM(D53:H53)</f>
        <v/>
      </c>
    </row>
    <row r="54" ht="30" customHeight="1">
      <c r="A54" s="14" t="n">
        <v>51</v>
      </c>
      <c r="B54" s="14" t="inlineStr">
        <is>
          <t>D</t>
        </is>
      </c>
      <c r="C54" s="10" t="inlineStr">
        <is>
          <t>We have a robust conflict-of-interest policy that all board members and executives sign annually.</t>
        </is>
      </c>
      <c r="D54" s="17" t="n">
        <v>1</v>
      </c>
      <c r="E54" s="17" t="n">
        <v>0.3</v>
      </c>
      <c r="F54" s="17" t="n">
        <v>0.5</v>
      </c>
      <c r="G54" s="17" t="n">
        <v>0.4</v>
      </c>
      <c r="H54" s="17" t="n">
        <v>0.5</v>
      </c>
      <c r="I54" s="18">
        <f>SUM(D54:H54)</f>
        <v/>
      </c>
    </row>
    <row r="55" ht="30" customHeight="1">
      <c r="A55" s="14" t="n">
        <v>52</v>
      </c>
      <c r="B55" s="14" t="inlineStr">
        <is>
          <t>D</t>
        </is>
      </c>
      <c r="C55" s="10" t="inlineStr">
        <is>
          <t>The institution complies fully with all local, state, and federal regulatory and legal requirements.</t>
        </is>
      </c>
      <c r="D55" s="17" t="n">
        <v>0.5</v>
      </c>
      <c r="E55" s="17" t="n">
        <v>0.4</v>
      </c>
      <c r="F55" s="17" t="n">
        <v>0.5</v>
      </c>
      <c r="G55" s="17" t="n">
        <v>0.4</v>
      </c>
      <c r="H55" s="17" t="n">
        <v>1</v>
      </c>
      <c r="I55" s="18">
        <f>SUM(D55:H55)</f>
        <v/>
      </c>
    </row>
    <row r="56" ht="30" customHeight="1">
      <c r="A56" s="14" t="n">
        <v>53</v>
      </c>
      <c r="B56" s="14" t="inlineStr">
        <is>
          <t>D</t>
        </is>
      </c>
      <c r="C56" s="10" t="inlineStr">
        <is>
          <t>A comprehensive risk register is maintained and regularly updated to mitigate institutional risks.</t>
        </is>
      </c>
      <c r="D56" s="17" t="n">
        <v>0.3</v>
      </c>
      <c r="E56" s="17" t="n">
        <v>0.4</v>
      </c>
      <c r="F56" s="17" t="n">
        <v>1</v>
      </c>
      <c r="G56" s="17" t="n">
        <v>0.4</v>
      </c>
      <c r="H56" s="17" t="n">
        <v>0.5</v>
      </c>
      <c r="I56" s="18">
        <f>SUM(D56:H56)</f>
        <v/>
      </c>
    </row>
    <row r="57" ht="30" customHeight="1">
      <c r="A57" s="14" t="n">
        <v>54</v>
      </c>
      <c r="B57" s="14" t="inlineStr">
        <is>
          <t>D</t>
        </is>
      </c>
      <c r="C57" s="10" t="inlineStr">
        <is>
          <t>The institution has established an endowment (Waqf) or sustainable income generation stream for long-term survival.</t>
        </is>
      </c>
      <c r="D57" s="17" t="n">
        <v>0.5</v>
      </c>
      <c r="E57" s="17" t="n">
        <v>0.4</v>
      </c>
      <c r="F57" s="17" t="n">
        <v>0.4</v>
      </c>
      <c r="G57" s="17" t="n">
        <v>0.5</v>
      </c>
      <c r="H57" s="17" t="n">
        <v>1</v>
      </c>
      <c r="I57" s="18">
        <f>SUM(D57:H57)</f>
        <v/>
      </c>
    </row>
    <row r="58" ht="30" customHeight="1">
      <c r="A58" s="14" t="n">
        <v>55</v>
      </c>
      <c r="B58" s="14" t="inlineStr">
        <is>
          <t>D</t>
        </is>
      </c>
      <c r="C58" s="10" t="inlineStr">
        <is>
          <t>Effective internal controls are implemented and periodically reviewed.</t>
        </is>
      </c>
      <c r="D58" s="17" t="n">
        <v>0.4</v>
      </c>
      <c r="E58" s="17" t="n">
        <v>0.3</v>
      </c>
      <c r="F58" s="17" t="n">
        <v>0.5</v>
      </c>
      <c r="G58" s="17" t="n">
        <v>0.3</v>
      </c>
      <c r="H58" s="17" t="n">
        <v>1</v>
      </c>
      <c r="I58" s="18">
        <f>SUM(D58:H58)</f>
        <v/>
      </c>
    </row>
    <row r="59" ht="30" customHeight="1">
      <c r="A59" s="14" t="n">
        <v>56</v>
      </c>
      <c r="B59" s="14" t="inlineStr">
        <is>
          <t>D</t>
        </is>
      </c>
      <c r="C59" s="10" t="inlineStr">
        <is>
          <t>The institution's programs are designed to create long-term social sustainability, not just short-term relief.</t>
        </is>
      </c>
      <c r="D59" s="17" t="n">
        <v>0.5</v>
      </c>
      <c r="E59" s="17" t="n">
        <v>0.6</v>
      </c>
      <c r="F59" s="17" t="n">
        <v>0.4</v>
      </c>
      <c r="G59" s="17" t="n">
        <v>1</v>
      </c>
      <c r="H59" s="17" t="n">
        <v>0.4</v>
      </c>
      <c r="I59" s="18">
        <f>SUM(D59:H59)</f>
        <v/>
      </c>
    </row>
    <row r="60" ht="30" customHeight="1">
      <c r="A60" s="14" t="n">
        <v>57</v>
      </c>
      <c r="B60" s="14" t="inlineStr">
        <is>
          <t>D</t>
        </is>
      </c>
      <c r="C60" s="10" t="inlineStr">
        <is>
          <t>Board/Exco performance is evaluated periodically to ensure members remain active and accountable.</t>
        </is>
      </c>
      <c r="D60" s="17" t="n">
        <v>0.4</v>
      </c>
      <c r="E60" s="17" t="n">
        <v>0.3</v>
      </c>
      <c r="F60" s="17" t="n">
        <v>1</v>
      </c>
      <c r="G60" s="17" t="n">
        <v>0.4</v>
      </c>
      <c r="H60" s="17" t="n">
        <v>0.3</v>
      </c>
      <c r="I60" s="18">
        <f>SUM(D60:H60)</f>
        <v/>
      </c>
    </row>
    <row r="61" ht="30" customHeight="1">
      <c r="A61" s="14" t="n">
        <v>58</v>
      </c>
      <c r="B61" s="14" t="inlineStr">
        <is>
          <t>D</t>
        </is>
      </c>
      <c r="C61" s="10" t="inlineStr">
        <is>
          <t>Environmental sustainability (eco-friendly practices, waste reduction) is integrated into our operations.</t>
        </is>
      </c>
      <c r="D61" s="17" t="n">
        <v>0.4</v>
      </c>
      <c r="E61" s="17" t="n">
        <v>0.6</v>
      </c>
      <c r="F61" s="17" t="n">
        <v>0.4</v>
      </c>
      <c r="G61" s="17" t="n">
        <v>1</v>
      </c>
      <c r="H61" s="17" t="n">
        <v>0.3</v>
      </c>
      <c r="I61" s="18">
        <f>SUM(D61:H61)</f>
        <v/>
      </c>
    </row>
    <row r="62" ht="30" customHeight="1">
      <c r="A62" s="14" t="n">
        <v>59</v>
      </c>
      <c r="B62" s="14" t="inlineStr">
        <is>
          <t>D</t>
        </is>
      </c>
      <c r="C62" s="10" t="inlineStr">
        <is>
          <t>Stakeholders and community members have a formal channel to hold leadership accountable.</t>
        </is>
      </c>
      <c r="D62" s="17" t="n">
        <v>0.5</v>
      </c>
      <c r="E62" s="17" t="n">
        <v>1</v>
      </c>
      <c r="F62" s="17" t="n">
        <v>0.4</v>
      </c>
      <c r="G62" s="17" t="n">
        <v>0.4</v>
      </c>
      <c r="H62" s="17" t="n">
        <v>0.3</v>
      </c>
      <c r="I62" s="18">
        <f>SUM(D62:H62)</f>
        <v/>
      </c>
    </row>
    <row r="63" ht="30" customHeight="1">
      <c r="A63" s="14" t="n">
        <v>60</v>
      </c>
      <c r="B63" s="14" t="inlineStr">
        <is>
          <t>D</t>
        </is>
      </c>
      <c r="C63" s="10" t="inlineStr">
        <is>
          <t>The institution's governance structure prioritises institutional longevity over dependence on individual personalities, supported by a documented succession plan.</t>
        </is>
      </c>
      <c r="D63" s="17" t="n">
        <v>0.5</v>
      </c>
      <c r="E63" s="17" t="n">
        <v>0.4</v>
      </c>
      <c r="F63" s="17" t="n">
        <v>0.5</v>
      </c>
      <c r="G63" s="17" t="n">
        <v>1</v>
      </c>
      <c r="H63" s="17" t="n">
        <v>0.4</v>
      </c>
      <c r="I63" s="18">
        <f>SUM(D63:H63)</f>
        <v/>
      </c>
    </row>
  </sheetData>
  <conditionalFormatting sqref="D4:H63">
    <cfRule type="colorScale" priority="1">
      <colorScale>
        <cfvo type="num" val="0"/>
        <cfvo type="num" val="0.5"/>
        <cfvo type="num" val="1"/>
        <color rgb="00FFFFFF"/>
        <color rgb="00CADCFC"/>
        <color rgb="001E2761"/>
      </colorScale>
    </cfRule>
  </conditionalFormatting>
  <pageMargins left="0.75" right="0.75" top="1" bottom="1" header="0.5" footer="0.5"/>
</worksheet>
</file>

<file path=xl/worksheets/sheet6.xml><?xml version="1.0" encoding="utf-8"?>
<worksheet xmlns="http://schemas.openxmlformats.org/spreadsheetml/2006/main">
  <sheetPr>
    <outlinePr summaryBelow="1" summaryRight="1"/>
    <pageSetUpPr/>
  </sheetPr>
  <dimension ref="B2:F8"/>
  <sheetViews>
    <sheetView showGridLines="0" workbookViewId="0">
      <selection activeCell="A1" sqref="A1"/>
    </sheetView>
  </sheetViews>
  <sheetFormatPr baseColWidth="8" defaultRowHeight="15"/>
  <cols>
    <col width="4" customWidth="1" min="1" max="1"/>
    <col width="14" customWidth="1" min="2" max="2"/>
    <col width="32" customWidth="1" min="3" max="3"/>
    <col width="18" customWidth="1" min="4" max="4"/>
    <col width="18" customWidth="1" min="5" max="5"/>
    <col width="18" customWidth="1" min="6" max="6"/>
  </cols>
  <sheetData>
    <row r="2">
      <c r="B2" s="9" t="inlineStr">
        <is>
          <t>Pillar Scores</t>
        </is>
      </c>
    </row>
    <row r="4">
      <c r="B4" s="13" t="inlineStr">
        <is>
          <t>Code</t>
        </is>
      </c>
      <c r="C4" s="13" t="inlineStr">
        <is>
          <t>Pillar</t>
        </is>
      </c>
      <c r="D4" s="13" t="inlineStr">
        <is>
          <t>Avg Score (%)</t>
        </is>
      </c>
      <c r="E4" s="13" t="inlineStr">
        <is>
          <t>Items</t>
        </is>
      </c>
      <c r="F4" s="13" t="inlineStr">
        <is>
          <t>Status</t>
        </is>
      </c>
    </row>
    <row r="5">
      <c r="B5" s="14" t="inlineStr">
        <is>
          <t>A</t>
        </is>
      </c>
      <c r="C5" s="6" t="inlineStr">
        <is>
          <t>Strategic Growth</t>
        </is>
      </c>
      <c r="D5" s="16">
        <f>IFERROR(AVERAGEIFS('Questions &amp; Responses'!F4:F63,'Questions &amp; Responses'!B4:B63,"A"),0)</f>
        <v/>
      </c>
      <c r="E5" s="14">
        <f>COUNTIFS('Questions &amp; Responses'!B4:B63,"A")</f>
        <v/>
      </c>
      <c r="F5" s="14">
        <f>IF(D5&gt;=85,"Excellent",IF(D5&gt;=70,"Mature",IF(D5&gt;=55,"Developing",IF(D5&gt;=40,"Emerging","Foundational"))))</f>
        <v/>
      </c>
    </row>
    <row r="6">
      <c r="B6" s="14" t="inlineStr">
        <is>
          <t>B</t>
        </is>
      </c>
      <c r="C6" s="6" t="inlineStr">
        <is>
          <t>Operational Excellence</t>
        </is>
      </c>
      <c r="D6" s="16">
        <f>IFERROR(AVERAGEIFS('Questions &amp; Responses'!F4:F63,'Questions &amp; Responses'!B4:B63,"B"),0)</f>
        <v/>
      </c>
      <c r="E6" s="14">
        <f>COUNTIFS('Questions &amp; Responses'!B4:B63,"B")</f>
        <v/>
      </c>
      <c r="F6" s="14">
        <f>IF(D6&gt;=85,"Excellent",IF(D6&gt;=70,"Mature",IF(D6&gt;=55,"Developing",IF(D6&gt;=40,"Emerging","Foundational"))))</f>
        <v/>
      </c>
    </row>
    <row r="7">
      <c r="B7" s="14" t="inlineStr">
        <is>
          <t>C</t>
        </is>
      </c>
      <c r="C7" s="6" t="inlineStr">
        <is>
          <t>Ethical Finance</t>
        </is>
      </c>
      <c r="D7" s="16">
        <f>IFERROR(AVERAGEIFS('Questions &amp; Responses'!F4:F63,'Questions &amp; Responses'!B4:B63,"C"),0)</f>
        <v/>
      </c>
      <c r="E7" s="14">
        <f>COUNTIFS('Questions &amp; Responses'!B4:B63,"C")</f>
        <v/>
      </c>
      <c r="F7" s="14">
        <f>IF(D7&gt;=85,"Excellent",IF(D7&gt;=70,"Mature",IF(D7&gt;=55,"Developing",IF(D7&gt;=40,"Emerging","Foundational"))))</f>
        <v/>
      </c>
    </row>
    <row r="8">
      <c r="B8" s="14" t="inlineStr">
        <is>
          <t>D</t>
        </is>
      </c>
      <c r="C8" s="6" t="inlineStr">
        <is>
          <t>Governance &amp; Sustainability</t>
        </is>
      </c>
      <c r="D8" s="16">
        <f>IFERROR(AVERAGEIFS('Questions &amp; Responses'!F4:F63,'Questions &amp; Responses'!B4:B63,"D"),0)</f>
        <v/>
      </c>
      <c r="E8" s="14">
        <f>COUNTIFS('Questions &amp; Responses'!B4:B63,"D")</f>
        <v/>
      </c>
      <c r="F8" s="14">
        <f>IF(D8&gt;=85,"Excellent",IF(D8&gt;=70,"Mature",IF(D8&gt;=55,"Developing",IF(D8&gt;=40,"Emerging","Foundational"))))</f>
        <v/>
      </c>
    </row>
  </sheetData>
  <conditionalFormatting sqref="D5:D8">
    <cfRule type="colorScale" priority="1">
      <colorScale>
        <cfvo type="num" val="0"/>
        <cfvo type="num" val="60"/>
        <cfvo type="num" val="100"/>
        <color rgb="00F8B4B4"/>
        <color rgb="00FDE68A"/>
        <color rgb="00B7E4C7"/>
      </colorScale>
    </cfRule>
  </conditionalFormatting>
  <pageMargins left="0.75" right="0.75" top="1" bottom="1" header="0.5" footer="0.5"/>
</worksheet>
</file>

<file path=xl/worksheets/sheet7.xml><?xml version="1.0" encoding="utf-8"?>
<worksheet xmlns="http://schemas.openxmlformats.org/spreadsheetml/2006/main">
  <sheetPr>
    <outlinePr summaryBelow="1" summaryRight="1"/>
    <pageSetUpPr/>
  </sheetPr>
  <dimension ref="B2:E9"/>
  <sheetViews>
    <sheetView showGridLines="0" workbookViewId="0">
      <selection activeCell="A1" sqref="A1"/>
    </sheetView>
  </sheetViews>
  <sheetFormatPr baseColWidth="8" defaultRowHeight="15"/>
  <cols>
    <col width="4" customWidth="1" min="1" max="1"/>
    <col width="14" customWidth="1" min="2" max="2"/>
    <col width="28" customWidth="1" min="3" max="3"/>
    <col width="18" customWidth="1" min="4" max="4"/>
    <col width="18" customWidth="1" min="5" max="5"/>
  </cols>
  <sheetData>
    <row r="2">
      <c r="B2" s="9" t="inlineStr">
        <is>
          <t>Maqāṣid Scores (weighted)</t>
        </is>
      </c>
    </row>
    <row r="4">
      <c r="B4" s="13" t="inlineStr">
        <is>
          <t>Code</t>
        </is>
      </c>
      <c r="C4" s="13" t="inlineStr">
        <is>
          <t>Maqāṣid</t>
        </is>
      </c>
      <c r="D4" s="13" t="inlineStr">
        <is>
          <t>Weighted Score (%)</t>
        </is>
      </c>
      <c r="E4" s="13" t="inlineStr">
        <is>
          <t>Status</t>
        </is>
      </c>
    </row>
    <row r="5">
      <c r="B5" s="14" t="inlineStr">
        <is>
          <t>din</t>
        </is>
      </c>
      <c r="C5" s="6" t="inlineStr">
        <is>
          <t>Dīn</t>
        </is>
      </c>
      <c r="D5" s="16">
        <f>IFERROR(SUMPRODUCT('Weight Matrix'!D4:D63,'Questions &amp; Responses'!F4:F63)/SUM('Weight Matrix'!D4:D63),0)</f>
        <v/>
      </c>
      <c r="E5" s="14">
        <f>IF(D5&gt;=85,"Excellent",IF(D5&gt;=70,"Mature",IF(D5&gt;=55,"Developing",IF(D5&gt;=40,"Emerging","Foundational"))))</f>
        <v/>
      </c>
    </row>
    <row r="6">
      <c r="B6" s="14" t="inlineStr">
        <is>
          <t>nafs</t>
        </is>
      </c>
      <c r="C6" s="6" t="inlineStr">
        <is>
          <t>Nafs</t>
        </is>
      </c>
      <c r="D6" s="16">
        <f>IFERROR(SUMPRODUCT('Weight Matrix'!E4:E63,'Questions &amp; Responses'!F4:F63)/SUM('Weight Matrix'!E4:E63),0)</f>
        <v/>
      </c>
      <c r="E6" s="14">
        <f>IF(D6&gt;=85,"Excellent",IF(D6&gt;=70,"Mature",IF(D6&gt;=55,"Developing",IF(D6&gt;=40,"Emerging","Foundational"))))</f>
        <v/>
      </c>
    </row>
    <row r="7">
      <c r="B7" s="14" t="inlineStr">
        <is>
          <t>aql</t>
        </is>
      </c>
      <c r="C7" s="6" t="inlineStr">
        <is>
          <t>ʿAql</t>
        </is>
      </c>
      <c r="D7" s="16">
        <f>IFERROR(SUMPRODUCT('Weight Matrix'!F4:F63,'Questions &amp; Responses'!F4:F63)/SUM('Weight Matrix'!F4:F63),0)</f>
        <v/>
      </c>
      <c r="E7" s="14">
        <f>IF(D7&gt;=85,"Excellent",IF(D7&gt;=70,"Mature",IF(D7&gt;=55,"Developing",IF(D7&gt;=40,"Emerging","Foundational"))))</f>
        <v/>
      </c>
    </row>
    <row r="8">
      <c r="B8" s="14" t="inlineStr">
        <is>
          <t>nasl</t>
        </is>
      </c>
      <c r="C8" s="6" t="inlineStr">
        <is>
          <t>Nasl</t>
        </is>
      </c>
      <c r="D8" s="16">
        <f>IFERROR(SUMPRODUCT('Weight Matrix'!G4:G63,'Questions &amp; Responses'!F4:F63)/SUM('Weight Matrix'!G4:G63),0)</f>
        <v/>
      </c>
      <c r="E8" s="14">
        <f>IF(D8&gt;=85,"Excellent",IF(D8&gt;=70,"Mature",IF(D8&gt;=55,"Developing",IF(D8&gt;=40,"Emerging","Foundational"))))</f>
        <v/>
      </c>
    </row>
    <row r="9">
      <c r="B9" s="14" t="inlineStr">
        <is>
          <t>mal</t>
        </is>
      </c>
      <c r="C9" s="6" t="inlineStr">
        <is>
          <t>Māl</t>
        </is>
      </c>
      <c r="D9" s="16">
        <f>IFERROR(SUMPRODUCT('Weight Matrix'!H4:H63,'Questions &amp; Responses'!F4:F63)/SUM('Weight Matrix'!H4:H63),0)</f>
        <v/>
      </c>
      <c r="E9" s="14">
        <f>IF(D9&gt;=85,"Excellent",IF(D9&gt;=70,"Mature",IF(D9&gt;=55,"Developing",IF(D9&gt;=40,"Emerging","Foundational"))))</f>
        <v/>
      </c>
    </row>
  </sheetData>
  <conditionalFormatting sqref="D5:D9">
    <cfRule type="colorScale" priority="1">
      <colorScale>
        <cfvo type="num" val="0"/>
        <cfvo type="num" val="60"/>
        <cfvo type="num" val="100"/>
        <color rgb="00F8B4B4"/>
        <color rgb="00FDE68A"/>
        <color rgb="00B7E4C7"/>
      </colorScale>
    </cfRule>
  </conditionalFormatting>
  <pageMargins left="0.75" right="0.75" top="1" bottom="1" header="0.5" footer="0.5"/>
</worksheet>
</file>

<file path=xl/worksheets/sheet8.xml><?xml version="1.0" encoding="utf-8"?>
<worksheet xmlns="http://schemas.openxmlformats.org/spreadsheetml/2006/main">
  <sheetPr>
    <outlinePr summaryBelow="1" summaryRight="1"/>
    <pageSetUpPr/>
  </sheetPr>
  <dimension ref="B2:D22"/>
  <sheetViews>
    <sheetView showGridLines="0" workbookViewId="0">
      <selection activeCell="A1" sqref="A1"/>
    </sheetView>
  </sheetViews>
  <sheetFormatPr baseColWidth="8" defaultRowHeight="15"/>
  <cols>
    <col width="4" customWidth="1" min="1" max="1"/>
    <col width="32" customWidth="1" min="2" max="2"/>
    <col width="22" customWidth="1" min="3" max="3"/>
    <col width="32" customWidth="1" min="4" max="4"/>
    <col width="12" customWidth="1" min="5" max="5"/>
  </cols>
  <sheetData>
    <row r="2">
      <c r="B2" s="9" t="inlineStr">
        <is>
          <t>Maqāṣid Excellence Index (MEI)</t>
        </is>
      </c>
    </row>
    <row r="4">
      <c r="B4" s="6" t="inlineStr">
        <is>
          <t>Overall MEI (0–100)</t>
        </is>
      </c>
      <c r="C4" s="19">
        <f>AVERAGE('Maqāṣid Scores'!D5:D9)</f>
        <v/>
      </c>
    </row>
    <row r="6">
      <c r="B6" s="6" t="inlineStr">
        <is>
          <t>Maturity Band</t>
        </is>
      </c>
      <c r="C6" s="20">
        <f>IF(C4&gt;=85,"Excellent",IF(C4&gt;=70,"Mature",IF(C4&gt;=55,"Developing",IF(C4&gt;=40,"Emerging","Foundational"))))</f>
        <v/>
      </c>
    </row>
    <row r="8">
      <c r="B8" s="6" t="inlineStr">
        <is>
          <t>Certification Tier</t>
        </is>
      </c>
      <c r="C8" s="21">
        <f>IF(C4&gt;=90,"Platinum",IF(C4&gt;=80,"Gold",IF(C4&gt;=70,"Silver",IF(C4&gt;=60,"Bronze","Not yet certifiable"))))</f>
        <v/>
      </c>
    </row>
    <row r="11">
      <c r="B11" s="22" t="inlineStr">
        <is>
          <t>Reference Bands</t>
        </is>
      </c>
    </row>
    <row r="12">
      <c r="B12" s="23" t="inlineStr">
        <is>
          <t>Maturity</t>
        </is>
      </c>
      <c r="C12" t="inlineStr">
        <is>
          <t>Excellent</t>
        </is>
      </c>
      <c r="D12" t="inlineStr">
        <is>
          <t>≥ 85</t>
        </is>
      </c>
    </row>
    <row r="13">
      <c r="C13" t="inlineStr">
        <is>
          <t>Mature</t>
        </is>
      </c>
      <c r="D13" t="inlineStr">
        <is>
          <t>70–84</t>
        </is>
      </c>
    </row>
    <row r="14">
      <c r="C14" t="inlineStr">
        <is>
          <t>Developing</t>
        </is>
      </c>
      <c r="D14" t="inlineStr">
        <is>
          <t>55–69</t>
        </is>
      </c>
    </row>
    <row r="15">
      <c r="C15" t="inlineStr">
        <is>
          <t>Emerging</t>
        </is>
      </c>
      <c r="D15" t="inlineStr">
        <is>
          <t>40–54</t>
        </is>
      </c>
    </row>
    <row r="16">
      <c r="C16" t="inlineStr">
        <is>
          <t>Foundational</t>
        </is>
      </c>
      <c r="D16" t="inlineStr">
        <is>
          <t>&lt; 40</t>
        </is>
      </c>
    </row>
    <row r="18">
      <c r="B18" s="23" t="inlineStr">
        <is>
          <t>Certification</t>
        </is>
      </c>
      <c r="C18" t="inlineStr">
        <is>
          <t>Platinum</t>
        </is>
      </c>
      <c r="D18" t="inlineStr">
        <is>
          <t>≥ 90</t>
        </is>
      </c>
    </row>
    <row r="19">
      <c r="C19" t="inlineStr">
        <is>
          <t>Gold</t>
        </is>
      </c>
      <c r="D19" t="inlineStr">
        <is>
          <t>80–89</t>
        </is>
      </c>
    </row>
    <row r="20">
      <c r="C20" t="inlineStr">
        <is>
          <t>Silver</t>
        </is>
      </c>
      <c r="D20" t="inlineStr">
        <is>
          <t>70–79</t>
        </is>
      </c>
    </row>
    <row r="21">
      <c r="C21" t="inlineStr">
        <is>
          <t>Bronze</t>
        </is>
      </c>
      <c r="D21" t="inlineStr">
        <is>
          <t>60–69</t>
        </is>
      </c>
    </row>
    <row r="22">
      <c r="C22" t="inlineStr">
        <is>
          <t>Not yet certifiable</t>
        </is>
      </c>
      <c r="D22" t="inlineStr">
        <is>
          <t>&lt; 60</t>
        </is>
      </c>
    </row>
  </sheetData>
  <conditionalFormatting sqref="C4">
    <cfRule type="cellIs" priority="1" operator="greaterThanOrEqual" dxfId="2">
      <formula>85</formula>
    </cfRule>
    <cfRule type="cellIs" priority="2" operator="between" dxfId="1">
      <formula>55</formula>
      <formula>84.999</formula>
    </cfRule>
    <cfRule type="cellIs" priority="3" operator="lessThan" dxfId="0">
      <formula>55</formula>
    </cfRule>
  </conditionalFormatting>
  <pageMargins left="0.75" right="0.75" top="1" bottom="1" header="0.5" footer="0.5"/>
</worksheet>
</file>

<file path=xl/worksheets/sheet9.xml><?xml version="1.0" encoding="utf-8"?>
<worksheet xmlns="http://schemas.openxmlformats.org/spreadsheetml/2006/main">
  <sheetPr>
    <outlinePr summaryBelow="1" summaryRight="1"/>
    <pageSetUpPr/>
  </sheetPr>
  <dimension ref="A1:F63"/>
  <sheetViews>
    <sheetView workbookViewId="0">
      <pane ySplit="3" topLeftCell="A4" activePane="bottomLeft" state="frozen"/>
      <selection pane="bottomLeft" activeCell="A1" sqref="A1"/>
    </sheetView>
  </sheetViews>
  <sheetFormatPr baseColWidth="8" defaultRowHeight="15"/>
  <cols>
    <col width="6" customWidth="1" min="1" max="1"/>
    <col width="8" customWidth="1" min="2" max="2"/>
    <col width="70" customWidth="1" min="3" max="3"/>
    <col width="14" customWidth="1" min="4" max="4"/>
    <col width="16" customWidth="1" min="5" max="5"/>
    <col width="14" customWidth="1" min="6" max="6"/>
  </cols>
  <sheetData>
    <row r="1">
      <c r="A1" s="9" t="inlineStr">
        <is>
          <t>Gap Analysis (Weakest → Strongest)</t>
        </is>
      </c>
    </row>
    <row r="3" ht="26" customHeight="1">
      <c r="A3" s="13" t="inlineStr">
        <is>
          <t>#</t>
        </is>
      </c>
      <c r="B3" s="13" t="inlineStr">
        <is>
          <t>Pillar</t>
        </is>
      </c>
      <c r="C3" s="13" t="inlineStr">
        <is>
          <t>Question</t>
        </is>
      </c>
      <c r="D3" s="13" t="inlineStr">
        <is>
          <t>Score (%)</t>
        </is>
      </c>
      <c r="E3" s="13" t="inlineStr">
        <is>
          <t>Primary Maqāṣid</t>
        </is>
      </c>
      <c r="F3" s="13" t="inlineStr">
        <is>
          <t>Severity</t>
        </is>
      </c>
    </row>
    <row r="4" ht="28" customHeight="1">
      <c r="A4" s="14">
        <f>'Questions &amp; Responses'!A4</f>
        <v/>
      </c>
      <c r="B4" s="14">
        <f>'Questions &amp; Responses'!B4</f>
        <v/>
      </c>
      <c r="C4" s="10">
        <f>'Questions &amp; Responses'!D4</f>
        <v/>
      </c>
      <c r="D4" s="16">
        <f>'Questions &amp; Responses'!F4</f>
        <v/>
      </c>
      <c r="E4" s="14">
        <f>'Questions &amp; Responses'!G4</f>
        <v/>
      </c>
      <c r="F4" s="14">
        <f>IF(D4&lt;40,"Critical",IF(D4&lt;60,"High",IF(D4&lt;75,"Medium","Low")))</f>
        <v/>
      </c>
    </row>
    <row r="5" ht="28" customHeight="1">
      <c r="A5" s="14">
        <f>'Questions &amp; Responses'!A5</f>
        <v/>
      </c>
      <c r="B5" s="14">
        <f>'Questions &amp; Responses'!B5</f>
        <v/>
      </c>
      <c r="C5" s="10">
        <f>'Questions &amp; Responses'!D5</f>
        <v/>
      </c>
      <c r="D5" s="16">
        <f>'Questions &amp; Responses'!F5</f>
        <v/>
      </c>
      <c r="E5" s="14">
        <f>'Questions &amp; Responses'!G5</f>
        <v/>
      </c>
      <c r="F5" s="14">
        <f>IF(D5&lt;40,"Critical",IF(D5&lt;60,"High",IF(D5&lt;75,"Medium","Low")))</f>
        <v/>
      </c>
    </row>
    <row r="6" ht="28" customHeight="1">
      <c r="A6" s="14">
        <f>'Questions &amp; Responses'!A6</f>
        <v/>
      </c>
      <c r="B6" s="14">
        <f>'Questions &amp; Responses'!B6</f>
        <v/>
      </c>
      <c r="C6" s="10">
        <f>'Questions &amp; Responses'!D6</f>
        <v/>
      </c>
      <c r="D6" s="16">
        <f>'Questions &amp; Responses'!F6</f>
        <v/>
      </c>
      <c r="E6" s="14">
        <f>'Questions &amp; Responses'!G6</f>
        <v/>
      </c>
      <c r="F6" s="14">
        <f>IF(D6&lt;40,"Critical",IF(D6&lt;60,"High",IF(D6&lt;75,"Medium","Low")))</f>
        <v/>
      </c>
    </row>
    <row r="7" ht="28" customHeight="1">
      <c r="A7" s="14">
        <f>'Questions &amp; Responses'!A7</f>
        <v/>
      </c>
      <c r="B7" s="14">
        <f>'Questions &amp; Responses'!B7</f>
        <v/>
      </c>
      <c r="C7" s="10">
        <f>'Questions &amp; Responses'!D7</f>
        <v/>
      </c>
      <c r="D7" s="16">
        <f>'Questions &amp; Responses'!F7</f>
        <v/>
      </c>
      <c r="E7" s="14">
        <f>'Questions &amp; Responses'!G7</f>
        <v/>
      </c>
      <c r="F7" s="14">
        <f>IF(D7&lt;40,"Critical",IF(D7&lt;60,"High",IF(D7&lt;75,"Medium","Low")))</f>
        <v/>
      </c>
    </row>
    <row r="8" ht="28" customHeight="1">
      <c r="A8" s="14">
        <f>'Questions &amp; Responses'!A8</f>
        <v/>
      </c>
      <c r="B8" s="14">
        <f>'Questions &amp; Responses'!B8</f>
        <v/>
      </c>
      <c r="C8" s="10">
        <f>'Questions &amp; Responses'!D8</f>
        <v/>
      </c>
      <c r="D8" s="16">
        <f>'Questions &amp; Responses'!F8</f>
        <v/>
      </c>
      <c r="E8" s="14">
        <f>'Questions &amp; Responses'!G8</f>
        <v/>
      </c>
      <c r="F8" s="14">
        <f>IF(D8&lt;40,"Critical",IF(D8&lt;60,"High",IF(D8&lt;75,"Medium","Low")))</f>
        <v/>
      </c>
    </row>
    <row r="9" ht="28" customHeight="1">
      <c r="A9" s="14">
        <f>'Questions &amp; Responses'!A9</f>
        <v/>
      </c>
      <c r="B9" s="14">
        <f>'Questions &amp; Responses'!B9</f>
        <v/>
      </c>
      <c r="C9" s="10">
        <f>'Questions &amp; Responses'!D9</f>
        <v/>
      </c>
      <c r="D9" s="16">
        <f>'Questions &amp; Responses'!F9</f>
        <v/>
      </c>
      <c r="E9" s="14">
        <f>'Questions &amp; Responses'!G9</f>
        <v/>
      </c>
      <c r="F9" s="14">
        <f>IF(D9&lt;40,"Critical",IF(D9&lt;60,"High",IF(D9&lt;75,"Medium","Low")))</f>
        <v/>
      </c>
    </row>
    <row r="10" ht="28" customHeight="1">
      <c r="A10" s="14">
        <f>'Questions &amp; Responses'!A10</f>
        <v/>
      </c>
      <c r="B10" s="14">
        <f>'Questions &amp; Responses'!B10</f>
        <v/>
      </c>
      <c r="C10" s="10">
        <f>'Questions &amp; Responses'!D10</f>
        <v/>
      </c>
      <c r="D10" s="16">
        <f>'Questions &amp; Responses'!F10</f>
        <v/>
      </c>
      <c r="E10" s="14">
        <f>'Questions &amp; Responses'!G10</f>
        <v/>
      </c>
      <c r="F10" s="14">
        <f>IF(D10&lt;40,"Critical",IF(D10&lt;60,"High",IF(D10&lt;75,"Medium","Low")))</f>
        <v/>
      </c>
    </row>
    <row r="11" ht="28" customHeight="1">
      <c r="A11" s="14">
        <f>'Questions &amp; Responses'!A11</f>
        <v/>
      </c>
      <c r="B11" s="14">
        <f>'Questions &amp; Responses'!B11</f>
        <v/>
      </c>
      <c r="C11" s="10">
        <f>'Questions &amp; Responses'!D11</f>
        <v/>
      </c>
      <c r="D11" s="16">
        <f>'Questions &amp; Responses'!F11</f>
        <v/>
      </c>
      <c r="E11" s="14">
        <f>'Questions &amp; Responses'!G11</f>
        <v/>
      </c>
      <c r="F11" s="14">
        <f>IF(D11&lt;40,"Critical",IF(D11&lt;60,"High",IF(D11&lt;75,"Medium","Low")))</f>
        <v/>
      </c>
    </row>
    <row r="12" ht="28" customHeight="1">
      <c r="A12" s="14">
        <f>'Questions &amp; Responses'!A12</f>
        <v/>
      </c>
      <c r="B12" s="14">
        <f>'Questions &amp; Responses'!B12</f>
        <v/>
      </c>
      <c r="C12" s="10">
        <f>'Questions &amp; Responses'!D12</f>
        <v/>
      </c>
      <c r="D12" s="16">
        <f>'Questions &amp; Responses'!F12</f>
        <v/>
      </c>
      <c r="E12" s="14">
        <f>'Questions &amp; Responses'!G12</f>
        <v/>
      </c>
      <c r="F12" s="14">
        <f>IF(D12&lt;40,"Critical",IF(D12&lt;60,"High",IF(D12&lt;75,"Medium","Low")))</f>
        <v/>
      </c>
    </row>
    <row r="13" ht="28" customHeight="1">
      <c r="A13" s="14">
        <f>'Questions &amp; Responses'!A13</f>
        <v/>
      </c>
      <c r="B13" s="14">
        <f>'Questions &amp; Responses'!B13</f>
        <v/>
      </c>
      <c r="C13" s="10">
        <f>'Questions &amp; Responses'!D13</f>
        <v/>
      </c>
      <c r="D13" s="16">
        <f>'Questions &amp; Responses'!F13</f>
        <v/>
      </c>
      <c r="E13" s="14">
        <f>'Questions &amp; Responses'!G13</f>
        <v/>
      </c>
      <c r="F13" s="14">
        <f>IF(D13&lt;40,"Critical",IF(D13&lt;60,"High",IF(D13&lt;75,"Medium","Low")))</f>
        <v/>
      </c>
    </row>
    <row r="14" ht="28" customHeight="1">
      <c r="A14" s="14">
        <f>'Questions &amp; Responses'!A14</f>
        <v/>
      </c>
      <c r="B14" s="14">
        <f>'Questions &amp; Responses'!B14</f>
        <v/>
      </c>
      <c r="C14" s="10">
        <f>'Questions &amp; Responses'!D14</f>
        <v/>
      </c>
      <c r="D14" s="16">
        <f>'Questions &amp; Responses'!F14</f>
        <v/>
      </c>
      <c r="E14" s="14">
        <f>'Questions &amp; Responses'!G14</f>
        <v/>
      </c>
      <c r="F14" s="14">
        <f>IF(D14&lt;40,"Critical",IF(D14&lt;60,"High",IF(D14&lt;75,"Medium","Low")))</f>
        <v/>
      </c>
    </row>
    <row r="15" ht="28" customHeight="1">
      <c r="A15" s="14">
        <f>'Questions &amp; Responses'!A15</f>
        <v/>
      </c>
      <c r="B15" s="14">
        <f>'Questions &amp; Responses'!B15</f>
        <v/>
      </c>
      <c r="C15" s="10">
        <f>'Questions &amp; Responses'!D15</f>
        <v/>
      </c>
      <c r="D15" s="16">
        <f>'Questions &amp; Responses'!F15</f>
        <v/>
      </c>
      <c r="E15" s="14">
        <f>'Questions &amp; Responses'!G15</f>
        <v/>
      </c>
      <c r="F15" s="14">
        <f>IF(D15&lt;40,"Critical",IF(D15&lt;60,"High",IF(D15&lt;75,"Medium","Low")))</f>
        <v/>
      </c>
    </row>
    <row r="16" ht="28" customHeight="1">
      <c r="A16" s="14">
        <f>'Questions &amp; Responses'!A16</f>
        <v/>
      </c>
      <c r="B16" s="14">
        <f>'Questions &amp; Responses'!B16</f>
        <v/>
      </c>
      <c r="C16" s="10">
        <f>'Questions &amp; Responses'!D16</f>
        <v/>
      </c>
      <c r="D16" s="16">
        <f>'Questions &amp; Responses'!F16</f>
        <v/>
      </c>
      <c r="E16" s="14">
        <f>'Questions &amp; Responses'!G16</f>
        <v/>
      </c>
      <c r="F16" s="14">
        <f>IF(D16&lt;40,"Critical",IF(D16&lt;60,"High",IF(D16&lt;75,"Medium","Low")))</f>
        <v/>
      </c>
    </row>
    <row r="17" ht="28" customHeight="1">
      <c r="A17" s="14">
        <f>'Questions &amp; Responses'!A17</f>
        <v/>
      </c>
      <c r="B17" s="14">
        <f>'Questions &amp; Responses'!B17</f>
        <v/>
      </c>
      <c r="C17" s="10">
        <f>'Questions &amp; Responses'!D17</f>
        <v/>
      </c>
      <c r="D17" s="16">
        <f>'Questions &amp; Responses'!F17</f>
        <v/>
      </c>
      <c r="E17" s="14">
        <f>'Questions &amp; Responses'!G17</f>
        <v/>
      </c>
      <c r="F17" s="14">
        <f>IF(D17&lt;40,"Critical",IF(D17&lt;60,"High",IF(D17&lt;75,"Medium","Low")))</f>
        <v/>
      </c>
    </row>
    <row r="18" ht="28" customHeight="1">
      <c r="A18" s="14">
        <f>'Questions &amp; Responses'!A18</f>
        <v/>
      </c>
      <c r="B18" s="14">
        <f>'Questions &amp; Responses'!B18</f>
        <v/>
      </c>
      <c r="C18" s="10">
        <f>'Questions &amp; Responses'!D18</f>
        <v/>
      </c>
      <c r="D18" s="16">
        <f>'Questions &amp; Responses'!F18</f>
        <v/>
      </c>
      <c r="E18" s="14">
        <f>'Questions &amp; Responses'!G18</f>
        <v/>
      </c>
      <c r="F18" s="14">
        <f>IF(D18&lt;40,"Critical",IF(D18&lt;60,"High",IF(D18&lt;75,"Medium","Low")))</f>
        <v/>
      </c>
    </row>
    <row r="19" ht="28" customHeight="1">
      <c r="A19" s="14">
        <f>'Questions &amp; Responses'!A19</f>
        <v/>
      </c>
      <c r="B19" s="14">
        <f>'Questions &amp; Responses'!B19</f>
        <v/>
      </c>
      <c r="C19" s="10">
        <f>'Questions &amp; Responses'!D19</f>
        <v/>
      </c>
      <c r="D19" s="16">
        <f>'Questions &amp; Responses'!F19</f>
        <v/>
      </c>
      <c r="E19" s="14">
        <f>'Questions &amp; Responses'!G19</f>
        <v/>
      </c>
      <c r="F19" s="14">
        <f>IF(D19&lt;40,"Critical",IF(D19&lt;60,"High",IF(D19&lt;75,"Medium","Low")))</f>
        <v/>
      </c>
    </row>
    <row r="20" ht="28" customHeight="1">
      <c r="A20" s="14">
        <f>'Questions &amp; Responses'!A20</f>
        <v/>
      </c>
      <c r="B20" s="14">
        <f>'Questions &amp; Responses'!B20</f>
        <v/>
      </c>
      <c r="C20" s="10">
        <f>'Questions &amp; Responses'!D20</f>
        <v/>
      </c>
      <c r="D20" s="16">
        <f>'Questions &amp; Responses'!F20</f>
        <v/>
      </c>
      <c r="E20" s="14">
        <f>'Questions &amp; Responses'!G20</f>
        <v/>
      </c>
      <c r="F20" s="14">
        <f>IF(D20&lt;40,"Critical",IF(D20&lt;60,"High",IF(D20&lt;75,"Medium","Low")))</f>
        <v/>
      </c>
    </row>
    <row r="21" ht="28" customHeight="1">
      <c r="A21" s="14">
        <f>'Questions &amp; Responses'!A21</f>
        <v/>
      </c>
      <c r="B21" s="14">
        <f>'Questions &amp; Responses'!B21</f>
        <v/>
      </c>
      <c r="C21" s="10">
        <f>'Questions &amp; Responses'!D21</f>
        <v/>
      </c>
      <c r="D21" s="16">
        <f>'Questions &amp; Responses'!F21</f>
        <v/>
      </c>
      <c r="E21" s="14">
        <f>'Questions &amp; Responses'!G21</f>
        <v/>
      </c>
      <c r="F21" s="14">
        <f>IF(D21&lt;40,"Critical",IF(D21&lt;60,"High",IF(D21&lt;75,"Medium","Low")))</f>
        <v/>
      </c>
    </row>
    <row r="22" ht="28" customHeight="1">
      <c r="A22" s="14">
        <f>'Questions &amp; Responses'!A22</f>
        <v/>
      </c>
      <c r="B22" s="14">
        <f>'Questions &amp; Responses'!B22</f>
        <v/>
      </c>
      <c r="C22" s="10">
        <f>'Questions &amp; Responses'!D22</f>
        <v/>
      </c>
      <c r="D22" s="16">
        <f>'Questions &amp; Responses'!F22</f>
        <v/>
      </c>
      <c r="E22" s="14">
        <f>'Questions &amp; Responses'!G22</f>
        <v/>
      </c>
      <c r="F22" s="14">
        <f>IF(D22&lt;40,"Critical",IF(D22&lt;60,"High",IF(D22&lt;75,"Medium","Low")))</f>
        <v/>
      </c>
    </row>
    <row r="23" ht="28" customHeight="1">
      <c r="A23" s="14">
        <f>'Questions &amp; Responses'!A23</f>
        <v/>
      </c>
      <c r="B23" s="14">
        <f>'Questions &amp; Responses'!B23</f>
        <v/>
      </c>
      <c r="C23" s="10">
        <f>'Questions &amp; Responses'!D23</f>
        <v/>
      </c>
      <c r="D23" s="16">
        <f>'Questions &amp; Responses'!F23</f>
        <v/>
      </c>
      <c r="E23" s="14">
        <f>'Questions &amp; Responses'!G23</f>
        <v/>
      </c>
      <c r="F23" s="14">
        <f>IF(D23&lt;40,"Critical",IF(D23&lt;60,"High",IF(D23&lt;75,"Medium","Low")))</f>
        <v/>
      </c>
    </row>
    <row r="24" ht="28" customHeight="1">
      <c r="A24" s="14">
        <f>'Questions &amp; Responses'!A24</f>
        <v/>
      </c>
      <c r="B24" s="14">
        <f>'Questions &amp; Responses'!B24</f>
        <v/>
      </c>
      <c r="C24" s="10">
        <f>'Questions &amp; Responses'!D24</f>
        <v/>
      </c>
      <c r="D24" s="16">
        <f>'Questions &amp; Responses'!F24</f>
        <v/>
      </c>
      <c r="E24" s="14">
        <f>'Questions &amp; Responses'!G24</f>
        <v/>
      </c>
      <c r="F24" s="14">
        <f>IF(D24&lt;40,"Critical",IF(D24&lt;60,"High",IF(D24&lt;75,"Medium","Low")))</f>
        <v/>
      </c>
    </row>
    <row r="25" ht="28" customHeight="1">
      <c r="A25" s="14">
        <f>'Questions &amp; Responses'!A25</f>
        <v/>
      </c>
      <c r="B25" s="14">
        <f>'Questions &amp; Responses'!B25</f>
        <v/>
      </c>
      <c r="C25" s="10">
        <f>'Questions &amp; Responses'!D25</f>
        <v/>
      </c>
      <c r="D25" s="16">
        <f>'Questions &amp; Responses'!F25</f>
        <v/>
      </c>
      <c r="E25" s="14">
        <f>'Questions &amp; Responses'!G25</f>
        <v/>
      </c>
      <c r="F25" s="14">
        <f>IF(D25&lt;40,"Critical",IF(D25&lt;60,"High",IF(D25&lt;75,"Medium","Low")))</f>
        <v/>
      </c>
    </row>
    <row r="26" ht="28" customHeight="1">
      <c r="A26" s="14">
        <f>'Questions &amp; Responses'!A26</f>
        <v/>
      </c>
      <c r="B26" s="14">
        <f>'Questions &amp; Responses'!B26</f>
        <v/>
      </c>
      <c r="C26" s="10">
        <f>'Questions &amp; Responses'!D26</f>
        <v/>
      </c>
      <c r="D26" s="16">
        <f>'Questions &amp; Responses'!F26</f>
        <v/>
      </c>
      <c r="E26" s="14">
        <f>'Questions &amp; Responses'!G26</f>
        <v/>
      </c>
      <c r="F26" s="14">
        <f>IF(D26&lt;40,"Critical",IF(D26&lt;60,"High",IF(D26&lt;75,"Medium","Low")))</f>
        <v/>
      </c>
    </row>
    <row r="27" ht="28" customHeight="1">
      <c r="A27" s="14">
        <f>'Questions &amp; Responses'!A27</f>
        <v/>
      </c>
      <c r="B27" s="14">
        <f>'Questions &amp; Responses'!B27</f>
        <v/>
      </c>
      <c r="C27" s="10">
        <f>'Questions &amp; Responses'!D27</f>
        <v/>
      </c>
      <c r="D27" s="16">
        <f>'Questions &amp; Responses'!F27</f>
        <v/>
      </c>
      <c r="E27" s="14">
        <f>'Questions &amp; Responses'!G27</f>
        <v/>
      </c>
      <c r="F27" s="14">
        <f>IF(D27&lt;40,"Critical",IF(D27&lt;60,"High",IF(D27&lt;75,"Medium","Low")))</f>
        <v/>
      </c>
    </row>
    <row r="28" ht="28" customHeight="1">
      <c r="A28" s="14">
        <f>'Questions &amp; Responses'!A28</f>
        <v/>
      </c>
      <c r="B28" s="14">
        <f>'Questions &amp; Responses'!B28</f>
        <v/>
      </c>
      <c r="C28" s="10">
        <f>'Questions &amp; Responses'!D28</f>
        <v/>
      </c>
      <c r="D28" s="16">
        <f>'Questions &amp; Responses'!F28</f>
        <v/>
      </c>
      <c r="E28" s="14">
        <f>'Questions &amp; Responses'!G28</f>
        <v/>
      </c>
      <c r="F28" s="14">
        <f>IF(D28&lt;40,"Critical",IF(D28&lt;60,"High",IF(D28&lt;75,"Medium","Low")))</f>
        <v/>
      </c>
    </row>
    <row r="29" ht="28" customHeight="1">
      <c r="A29" s="14">
        <f>'Questions &amp; Responses'!A29</f>
        <v/>
      </c>
      <c r="B29" s="14">
        <f>'Questions &amp; Responses'!B29</f>
        <v/>
      </c>
      <c r="C29" s="10">
        <f>'Questions &amp; Responses'!D29</f>
        <v/>
      </c>
      <c r="D29" s="16">
        <f>'Questions &amp; Responses'!F29</f>
        <v/>
      </c>
      <c r="E29" s="14">
        <f>'Questions &amp; Responses'!G29</f>
        <v/>
      </c>
      <c r="F29" s="14">
        <f>IF(D29&lt;40,"Critical",IF(D29&lt;60,"High",IF(D29&lt;75,"Medium","Low")))</f>
        <v/>
      </c>
    </row>
    <row r="30" ht="28" customHeight="1">
      <c r="A30" s="14">
        <f>'Questions &amp; Responses'!A30</f>
        <v/>
      </c>
      <c r="B30" s="14">
        <f>'Questions &amp; Responses'!B30</f>
        <v/>
      </c>
      <c r="C30" s="10">
        <f>'Questions &amp; Responses'!D30</f>
        <v/>
      </c>
      <c r="D30" s="16">
        <f>'Questions &amp; Responses'!F30</f>
        <v/>
      </c>
      <c r="E30" s="14">
        <f>'Questions &amp; Responses'!G30</f>
        <v/>
      </c>
      <c r="F30" s="14">
        <f>IF(D30&lt;40,"Critical",IF(D30&lt;60,"High",IF(D30&lt;75,"Medium","Low")))</f>
        <v/>
      </c>
    </row>
    <row r="31" ht="28" customHeight="1">
      <c r="A31" s="14">
        <f>'Questions &amp; Responses'!A31</f>
        <v/>
      </c>
      <c r="B31" s="14">
        <f>'Questions &amp; Responses'!B31</f>
        <v/>
      </c>
      <c r="C31" s="10">
        <f>'Questions &amp; Responses'!D31</f>
        <v/>
      </c>
      <c r="D31" s="16">
        <f>'Questions &amp; Responses'!F31</f>
        <v/>
      </c>
      <c r="E31" s="14">
        <f>'Questions &amp; Responses'!G31</f>
        <v/>
      </c>
      <c r="F31" s="14">
        <f>IF(D31&lt;40,"Critical",IF(D31&lt;60,"High",IF(D31&lt;75,"Medium","Low")))</f>
        <v/>
      </c>
    </row>
    <row r="32" ht="28" customHeight="1">
      <c r="A32" s="14">
        <f>'Questions &amp; Responses'!A32</f>
        <v/>
      </c>
      <c r="B32" s="14">
        <f>'Questions &amp; Responses'!B32</f>
        <v/>
      </c>
      <c r="C32" s="10">
        <f>'Questions &amp; Responses'!D32</f>
        <v/>
      </c>
      <c r="D32" s="16">
        <f>'Questions &amp; Responses'!F32</f>
        <v/>
      </c>
      <c r="E32" s="14">
        <f>'Questions &amp; Responses'!G32</f>
        <v/>
      </c>
      <c r="F32" s="14">
        <f>IF(D32&lt;40,"Critical",IF(D32&lt;60,"High",IF(D32&lt;75,"Medium","Low")))</f>
        <v/>
      </c>
    </row>
    <row r="33" ht="28" customHeight="1">
      <c r="A33" s="14">
        <f>'Questions &amp; Responses'!A33</f>
        <v/>
      </c>
      <c r="B33" s="14">
        <f>'Questions &amp; Responses'!B33</f>
        <v/>
      </c>
      <c r="C33" s="10">
        <f>'Questions &amp; Responses'!D33</f>
        <v/>
      </c>
      <c r="D33" s="16">
        <f>'Questions &amp; Responses'!F33</f>
        <v/>
      </c>
      <c r="E33" s="14">
        <f>'Questions &amp; Responses'!G33</f>
        <v/>
      </c>
      <c r="F33" s="14">
        <f>IF(D33&lt;40,"Critical",IF(D33&lt;60,"High",IF(D33&lt;75,"Medium","Low")))</f>
        <v/>
      </c>
    </row>
    <row r="34" ht="28" customHeight="1">
      <c r="A34" s="14">
        <f>'Questions &amp; Responses'!A34</f>
        <v/>
      </c>
      <c r="B34" s="14">
        <f>'Questions &amp; Responses'!B34</f>
        <v/>
      </c>
      <c r="C34" s="10">
        <f>'Questions &amp; Responses'!D34</f>
        <v/>
      </c>
      <c r="D34" s="16">
        <f>'Questions &amp; Responses'!F34</f>
        <v/>
      </c>
      <c r="E34" s="14">
        <f>'Questions &amp; Responses'!G34</f>
        <v/>
      </c>
      <c r="F34" s="14">
        <f>IF(D34&lt;40,"Critical",IF(D34&lt;60,"High",IF(D34&lt;75,"Medium","Low")))</f>
        <v/>
      </c>
    </row>
    <row r="35" ht="28" customHeight="1">
      <c r="A35" s="14">
        <f>'Questions &amp; Responses'!A35</f>
        <v/>
      </c>
      <c r="B35" s="14">
        <f>'Questions &amp; Responses'!B35</f>
        <v/>
      </c>
      <c r="C35" s="10">
        <f>'Questions &amp; Responses'!D35</f>
        <v/>
      </c>
      <c r="D35" s="16">
        <f>'Questions &amp; Responses'!F35</f>
        <v/>
      </c>
      <c r="E35" s="14">
        <f>'Questions &amp; Responses'!G35</f>
        <v/>
      </c>
      <c r="F35" s="14">
        <f>IF(D35&lt;40,"Critical",IF(D35&lt;60,"High",IF(D35&lt;75,"Medium","Low")))</f>
        <v/>
      </c>
    </row>
    <row r="36" ht="28" customHeight="1">
      <c r="A36" s="14">
        <f>'Questions &amp; Responses'!A36</f>
        <v/>
      </c>
      <c r="B36" s="14">
        <f>'Questions &amp; Responses'!B36</f>
        <v/>
      </c>
      <c r="C36" s="10">
        <f>'Questions &amp; Responses'!D36</f>
        <v/>
      </c>
      <c r="D36" s="16">
        <f>'Questions &amp; Responses'!F36</f>
        <v/>
      </c>
      <c r="E36" s="14">
        <f>'Questions &amp; Responses'!G36</f>
        <v/>
      </c>
      <c r="F36" s="14">
        <f>IF(D36&lt;40,"Critical",IF(D36&lt;60,"High",IF(D36&lt;75,"Medium","Low")))</f>
        <v/>
      </c>
    </row>
    <row r="37" ht="28" customHeight="1">
      <c r="A37" s="14">
        <f>'Questions &amp; Responses'!A37</f>
        <v/>
      </c>
      <c r="B37" s="14">
        <f>'Questions &amp; Responses'!B37</f>
        <v/>
      </c>
      <c r="C37" s="10">
        <f>'Questions &amp; Responses'!D37</f>
        <v/>
      </c>
      <c r="D37" s="16">
        <f>'Questions &amp; Responses'!F37</f>
        <v/>
      </c>
      <c r="E37" s="14">
        <f>'Questions &amp; Responses'!G37</f>
        <v/>
      </c>
      <c r="F37" s="14">
        <f>IF(D37&lt;40,"Critical",IF(D37&lt;60,"High",IF(D37&lt;75,"Medium","Low")))</f>
        <v/>
      </c>
    </row>
    <row r="38" ht="28" customHeight="1">
      <c r="A38" s="14">
        <f>'Questions &amp; Responses'!A38</f>
        <v/>
      </c>
      <c r="B38" s="14">
        <f>'Questions &amp; Responses'!B38</f>
        <v/>
      </c>
      <c r="C38" s="10">
        <f>'Questions &amp; Responses'!D38</f>
        <v/>
      </c>
      <c r="D38" s="16">
        <f>'Questions &amp; Responses'!F38</f>
        <v/>
      </c>
      <c r="E38" s="14">
        <f>'Questions &amp; Responses'!G38</f>
        <v/>
      </c>
      <c r="F38" s="14">
        <f>IF(D38&lt;40,"Critical",IF(D38&lt;60,"High",IF(D38&lt;75,"Medium","Low")))</f>
        <v/>
      </c>
    </row>
    <row r="39" ht="28" customHeight="1">
      <c r="A39" s="14">
        <f>'Questions &amp; Responses'!A39</f>
        <v/>
      </c>
      <c r="B39" s="14">
        <f>'Questions &amp; Responses'!B39</f>
        <v/>
      </c>
      <c r="C39" s="10">
        <f>'Questions &amp; Responses'!D39</f>
        <v/>
      </c>
      <c r="D39" s="16">
        <f>'Questions &amp; Responses'!F39</f>
        <v/>
      </c>
      <c r="E39" s="14">
        <f>'Questions &amp; Responses'!G39</f>
        <v/>
      </c>
      <c r="F39" s="14">
        <f>IF(D39&lt;40,"Critical",IF(D39&lt;60,"High",IF(D39&lt;75,"Medium","Low")))</f>
        <v/>
      </c>
    </row>
    <row r="40" ht="28" customHeight="1">
      <c r="A40" s="14">
        <f>'Questions &amp; Responses'!A40</f>
        <v/>
      </c>
      <c r="B40" s="14">
        <f>'Questions &amp; Responses'!B40</f>
        <v/>
      </c>
      <c r="C40" s="10">
        <f>'Questions &amp; Responses'!D40</f>
        <v/>
      </c>
      <c r="D40" s="16">
        <f>'Questions &amp; Responses'!F40</f>
        <v/>
      </c>
      <c r="E40" s="14">
        <f>'Questions &amp; Responses'!G40</f>
        <v/>
      </c>
      <c r="F40" s="14">
        <f>IF(D40&lt;40,"Critical",IF(D40&lt;60,"High",IF(D40&lt;75,"Medium","Low")))</f>
        <v/>
      </c>
    </row>
    <row r="41" ht="28" customHeight="1">
      <c r="A41" s="14">
        <f>'Questions &amp; Responses'!A41</f>
        <v/>
      </c>
      <c r="B41" s="14">
        <f>'Questions &amp; Responses'!B41</f>
        <v/>
      </c>
      <c r="C41" s="10">
        <f>'Questions &amp; Responses'!D41</f>
        <v/>
      </c>
      <c r="D41" s="16">
        <f>'Questions &amp; Responses'!F41</f>
        <v/>
      </c>
      <c r="E41" s="14">
        <f>'Questions &amp; Responses'!G41</f>
        <v/>
      </c>
      <c r="F41" s="14">
        <f>IF(D41&lt;40,"Critical",IF(D41&lt;60,"High",IF(D41&lt;75,"Medium","Low")))</f>
        <v/>
      </c>
    </row>
    <row r="42" ht="28" customHeight="1">
      <c r="A42" s="14">
        <f>'Questions &amp; Responses'!A42</f>
        <v/>
      </c>
      <c r="B42" s="14">
        <f>'Questions &amp; Responses'!B42</f>
        <v/>
      </c>
      <c r="C42" s="10">
        <f>'Questions &amp; Responses'!D42</f>
        <v/>
      </c>
      <c r="D42" s="16">
        <f>'Questions &amp; Responses'!F42</f>
        <v/>
      </c>
      <c r="E42" s="14">
        <f>'Questions &amp; Responses'!G42</f>
        <v/>
      </c>
      <c r="F42" s="14">
        <f>IF(D42&lt;40,"Critical",IF(D42&lt;60,"High",IF(D42&lt;75,"Medium","Low")))</f>
        <v/>
      </c>
    </row>
    <row r="43" ht="28" customHeight="1">
      <c r="A43" s="14">
        <f>'Questions &amp; Responses'!A43</f>
        <v/>
      </c>
      <c r="B43" s="14">
        <f>'Questions &amp; Responses'!B43</f>
        <v/>
      </c>
      <c r="C43" s="10">
        <f>'Questions &amp; Responses'!D43</f>
        <v/>
      </c>
      <c r="D43" s="16">
        <f>'Questions &amp; Responses'!F43</f>
        <v/>
      </c>
      <c r="E43" s="14">
        <f>'Questions &amp; Responses'!G43</f>
        <v/>
      </c>
      <c r="F43" s="14">
        <f>IF(D43&lt;40,"Critical",IF(D43&lt;60,"High",IF(D43&lt;75,"Medium","Low")))</f>
        <v/>
      </c>
    </row>
    <row r="44" ht="28" customHeight="1">
      <c r="A44" s="14">
        <f>'Questions &amp; Responses'!A44</f>
        <v/>
      </c>
      <c r="B44" s="14">
        <f>'Questions &amp; Responses'!B44</f>
        <v/>
      </c>
      <c r="C44" s="10">
        <f>'Questions &amp; Responses'!D44</f>
        <v/>
      </c>
      <c r="D44" s="16">
        <f>'Questions &amp; Responses'!F44</f>
        <v/>
      </c>
      <c r="E44" s="14">
        <f>'Questions &amp; Responses'!G44</f>
        <v/>
      </c>
      <c r="F44" s="14">
        <f>IF(D44&lt;40,"Critical",IF(D44&lt;60,"High",IF(D44&lt;75,"Medium","Low")))</f>
        <v/>
      </c>
    </row>
    <row r="45" ht="28" customHeight="1">
      <c r="A45" s="14">
        <f>'Questions &amp; Responses'!A45</f>
        <v/>
      </c>
      <c r="B45" s="14">
        <f>'Questions &amp; Responses'!B45</f>
        <v/>
      </c>
      <c r="C45" s="10">
        <f>'Questions &amp; Responses'!D45</f>
        <v/>
      </c>
      <c r="D45" s="16">
        <f>'Questions &amp; Responses'!F45</f>
        <v/>
      </c>
      <c r="E45" s="14">
        <f>'Questions &amp; Responses'!G45</f>
        <v/>
      </c>
      <c r="F45" s="14">
        <f>IF(D45&lt;40,"Critical",IF(D45&lt;60,"High",IF(D45&lt;75,"Medium","Low")))</f>
        <v/>
      </c>
    </row>
    <row r="46" ht="28" customHeight="1">
      <c r="A46" s="14">
        <f>'Questions &amp; Responses'!A46</f>
        <v/>
      </c>
      <c r="B46" s="14">
        <f>'Questions &amp; Responses'!B46</f>
        <v/>
      </c>
      <c r="C46" s="10">
        <f>'Questions &amp; Responses'!D46</f>
        <v/>
      </c>
      <c r="D46" s="16">
        <f>'Questions &amp; Responses'!F46</f>
        <v/>
      </c>
      <c r="E46" s="14">
        <f>'Questions &amp; Responses'!G46</f>
        <v/>
      </c>
      <c r="F46" s="14">
        <f>IF(D46&lt;40,"Critical",IF(D46&lt;60,"High",IF(D46&lt;75,"Medium","Low")))</f>
        <v/>
      </c>
    </row>
    <row r="47" ht="28" customHeight="1">
      <c r="A47" s="14">
        <f>'Questions &amp; Responses'!A47</f>
        <v/>
      </c>
      <c r="B47" s="14">
        <f>'Questions &amp; Responses'!B47</f>
        <v/>
      </c>
      <c r="C47" s="10">
        <f>'Questions &amp; Responses'!D47</f>
        <v/>
      </c>
      <c r="D47" s="16">
        <f>'Questions &amp; Responses'!F47</f>
        <v/>
      </c>
      <c r="E47" s="14">
        <f>'Questions &amp; Responses'!G47</f>
        <v/>
      </c>
      <c r="F47" s="14">
        <f>IF(D47&lt;40,"Critical",IF(D47&lt;60,"High",IF(D47&lt;75,"Medium","Low")))</f>
        <v/>
      </c>
    </row>
    <row r="48" ht="28" customHeight="1">
      <c r="A48" s="14">
        <f>'Questions &amp; Responses'!A48</f>
        <v/>
      </c>
      <c r="B48" s="14">
        <f>'Questions &amp; Responses'!B48</f>
        <v/>
      </c>
      <c r="C48" s="10">
        <f>'Questions &amp; Responses'!D48</f>
        <v/>
      </c>
      <c r="D48" s="16">
        <f>'Questions &amp; Responses'!F48</f>
        <v/>
      </c>
      <c r="E48" s="14">
        <f>'Questions &amp; Responses'!G48</f>
        <v/>
      </c>
      <c r="F48" s="14">
        <f>IF(D48&lt;40,"Critical",IF(D48&lt;60,"High",IF(D48&lt;75,"Medium","Low")))</f>
        <v/>
      </c>
    </row>
    <row r="49" ht="28" customHeight="1">
      <c r="A49" s="14">
        <f>'Questions &amp; Responses'!A49</f>
        <v/>
      </c>
      <c r="B49" s="14">
        <f>'Questions &amp; Responses'!B49</f>
        <v/>
      </c>
      <c r="C49" s="10">
        <f>'Questions &amp; Responses'!D49</f>
        <v/>
      </c>
      <c r="D49" s="16">
        <f>'Questions &amp; Responses'!F49</f>
        <v/>
      </c>
      <c r="E49" s="14">
        <f>'Questions &amp; Responses'!G49</f>
        <v/>
      </c>
      <c r="F49" s="14">
        <f>IF(D49&lt;40,"Critical",IF(D49&lt;60,"High",IF(D49&lt;75,"Medium","Low")))</f>
        <v/>
      </c>
    </row>
    <row r="50" ht="28" customHeight="1">
      <c r="A50" s="14">
        <f>'Questions &amp; Responses'!A50</f>
        <v/>
      </c>
      <c r="B50" s="14">
        <f>'Questions &amp; Responses'!B50</f>
        <v/>
      </c>
      <c r="C50" s="10">
        <f>'Questions &amp; Responses'!D50</f>
        <v/>
      </c>
      <c r="D50" s="16">
        <f>'Questions &amp; Responses'!F50</f>
        <v/>
      </c>
      <c r="E50" s="14">
        <f>'Questions &amp; Responses'!G50</f>
        <v/>
      </c>
      <c r="F50" s="14">
        <f>IF(D50&lt;40,"Critical",IF(D50&lt;60,"High",IF(D50&lt;75,"Medium","Low")))</f>
        <v/>
      </c>
    </row>
    <row r="51" ht="28" customHeight="1">
      <c r="A51" s="14">
        <f>'Questions &amp; Responses'!A51</f>
        <v/>
      </c>
      <c r="B51" s="14">
        <f>'Questions &amp; Responses'!B51</f>
        <v/>
      </c>
      <c r="C51" s="10">
        <f>'Questions &amp; Responses'!D51</f>
        <v/>
      </c>
      <c r="D51" s="16">
        <f>'Questions &amp; Responses'!F51</f>
        <v/>
      </c>
      <c r="E51" s="14">
        <f>'Questions &amp; Responses'!G51</f>
        <v/>
      </c>
      <c r="F51" s="14">
        <f>IF(D51&lt;40,"Critical",IF(D51&lt;60,"High",IF(D51&lt;75,"Medium","Low")))</f>
        <v/>
      </c>
    </row>
    <row r="52" ht="28" customHeight="1">
      <c r="A52" s="14">
        <f>'Questions &amp; Responses'!A52</f>
        <v/>
      </c>
      <c r="B52" s="14">
        <f>'Questions &amp; Responses'!B52</f>
        <v/>
      </c>
      <c r="C52" s="10">
        <f>'Questions &amp; Responses'!D52</f>
        <v/>
      </c>
      <c r="D52" s="16">
        <f>'Questions &amp; Responses'!F52</f>
        <v/>
      </c>
      <c r="E52" s="14">
        <f>'Questions &amp; Responses'!G52</f>
        <v/>
      </c>
      <c r="F52" s="14">
        <f>IF(D52&lt;40,"Critical",IF(D52&lt;60,"High",IF(D52&lt;75,"Medium","Low")))</f>
        <v/>
      </c>
    </row>
    <row r="53" ht="28" customHeight="1">
      <c r="A53" s="14">
        <f>'Questions &amp; Responses'!A53</f>
        <v/>
      </c>
      <c r="B53" s="14">
        <f>'Questions &amp; Responses'!B53</f>
        <v/>
      </c>
      <c r="C53" s="10">
        <f>'Questions &amp; Responses'!D53</f>
        <v/>
      </c>
      <c r="D53" s="16">
        <f>'Questions &amp; Responses'!F53</f>
        <v/>
      </c>
      <c r="E53" s="14">
        <f>'Questions &amp; Responses'!G53</f>
        <v/>
      </c>
      <c r="F53" s="14">
        <f>IF(D53&lt;40,"Critical",IF(D53&lt;60,"High",IF(D53&lt;75,"Medium","Low")))</f>
        <v/>
      </c>
    </row>
    <row r="54" ht="28" customHeight="1">
      <c r="A54" s="14">
        <f>'Questions &amp; Responses'!A54</f>
        <v/>
      </c>
      <c r="B54" s="14">
        <f>'Questions &amp; Responses'!B54</f>
        <v/>
      </c>
      <c r="C54" s="10">
        <f>'Questions &amp; Responses'!D54</f>
        <v/>
      </c>
      <c r="D54" s="16">
        <f>'Questions &amp; Responses'!F54</f>
        <v/>
      </c>
      <c r="E54" s="14">
        <f>'Questions &amp; Responses'!G54</f>
        <v/>
      </c>
      <c r="F54" s="14">
        <f>IF(D54&lt;40,"Critical",IF(D54&lt;60,"High",IF(D54&lt;75,"Medium","Low")))</f>
        <v/>
      </c>
    </row>
    <row r="55" ht="28" customHeight="1">
      <c r="A55" s="14">
        <f>'Questions &amp; Responses'!A55</f>
        <v/>
      </c>
      <c r="B55" s="14">
        <f>'Questions &amp; Responses'!B55</f>
        <v/>
      </c>
      <c r="C55" s="10">
        <f>'Questions &amp; Responses'!D55</f>
        <v/>
      </c>
      <c r="D55" s="16">
        <f>'Questions &amp; Responses'!F55</f>
        <v/>
      </c>
      <c r="E55" s="14">
        <f>'Questions &amp; Responses'!G55</f>
        <v/>
      </c>
      <c r="F55" s="14">
        <f>IF(D55&lt;40,"Critical",IF(D55&lt;60,"High",IF(D55&lt;75,"Medium","Low")))</f>
        <v/>
      </c>
    </row>
    <row r="56" ht="28" customHeight="1">
      <c r="A56" s="14">
        <f>'Questions &amp; Responses'!A56</f>
        <v/>
      </c>
      <c r="B56" s="14">
        <f>'Questions &amp; Responses'!B56</f>
        <v/>
      </c>
      <c r="C56" s="10">
        <f>'Questions &amp; Responses'!D56</f>
        <v/>
      </c>
      <c r="D56" s="16">
        <f>'Questions &amp; Responses'!F56</f>
        <v/>
      </c>
      <c r="E56" s="14">
        <f>'Questions &amp; Responses'!G56</f>
        <v/>
      </c>
      <c r="F56" s="14">
        <f>IF(D56&lt;40,"Critical",IF(D56&lt;60,"High",IF(D56&lt;75,"Medium","Low")))</f>
        <v/>
      </c>
    </row>
    <row r="57" ht="28" customHeight="1">
      <c r="A57" s="14">
        <f>'Questions &amp; Responses'!A57</f>
        <v/>
      </c>
      <c r="B57" s="14">
        <f>'Questions &amp; Responses'!B57</f>
        <v/>
      </c>
      <c r="C57" s="10">
        <f>'Questions &amp; Responses'!D57</f>
        <v/>
      </c>
      <c r="D57" s="16">
        <f>'Questions &amp; Responses'!F57</f>
        <v/>
      </c>
      <c r="E57" s="14">
        <f>'Questions &amp; Responses'!G57</f>
        <v/>
      </c>
      <c r="F57" s="14">
        <f>IF(D57&lt;40,"Critical",IF(D57&lt;60,"High",IF(D57&lt;75,"Medium","Low")))</f>
        <v/>
      </c>
    </row>
    <row r="58" ht="28" customHeight="1">
      <c r="A58" s="14">
        <f>'Questions &amp; Responses'!A58</f>
        <v/>
      </c>
      <c r="B58" s="14">
        <f>'Questions &amp; Responses'!B58</f>
        <v/>
      </c>
      <c r="C58" s="10">
        <f>'Questions &amp; Responses'!D58</f>
        <v/>
      </c>
      <c r="D58" s="16">
        <f>'Questions &amp; Responses'!F58</f>
        <v/>
      </c>
      <c r="E58" s="14">
        <f>'Questions &amp; Responses'!G58</f>
        <v/>
      </c>
      <c r="F58" s="14">
        <f>IF(D58&lt;40,"Critical",IF(D58&lt;60,"High",IF(D58&lt;75,"Medium","Low")))</f>
        <v/>
      </c>
    </row>
    <row r="59" ht="28" customHeight="1">
      <c r="A59" s="14">
        <f>'Questions &amp; Responses'!A59</f>
        <v/>
      </c>
      <c r="B59" s="14">
        <f>'Questions &amp; Responses'!B59</f>
        <v/>
      </c>
      <c r="C59" s="10">
        <f>'Questions &amp; Responses'!D59</f>
        <v/>
      </c>
      <c r="D59" s="16">
        <f>'Questions &amp; Responses'!F59</f>
        <v/>
      </c>
      <c r="E59" s="14">
        <f>'Questions &amp; Responses'!G59</f>
        <v/>
      </c>
      <c r="F59" s="14">
        <f>IF(D59&lt;40,"Critical",IF(D59&lt;60,"High",IF(D59&lt;75,"Medium","Low")))</f>
        <v/>
      </c>
    </row>
    <row r="60" ht="28" customHeight="1">
      <c r="A60" s="14">
        <f>'Questions &amp; Responses'!A60</f>
        <v/>
      </c>
      <c r="B60" s="14">
        <f>'Questions &amp; Responses'!B60</f>
        <v/>
      </c>
      <c r="C60" s="10">
        <f>'Questions &amp; Responses'!D60</f>
        <v/>
      </c>
      <c r="D60" s="16">
        <f>'Questions &amp; Responses'!F60</f>
        <v/>
      </c>
      <c r="E60" s="14">
        <f>'Questions &amp; Responses'!G60</f>
        <v/>
      </c>
      <c r="F60" s="14">
        <f>IF(D60&lt;40,"Critical",IF(D60&lt;60,"High",IF(D60&lt;75,"Medium","Low")))</f>
        <v/>
      </c>
    </row>
    <row r="61" ht="28" customHeight="1">
      <c r="A61" s="14">
        <f>'Questions &amp; Responses'!A61</f>
        <v/>
      </c>
      <c r="B61" s="14">
        <f>'Questions &amp; Responses'!B61</f>
        <v/>
      </c>
      <c r="C61" s="10">
        <f>'Questions &amp; Responses'!D61</f>
        <v/>
      </c>
      <c r="D61" s="16">
        <f>'Questions &amp; Responses'!F61</f>
        <v/>
      </c>
      <c r="E61" s="14">
        <f>'Questions &amp; Responses'!G61</f>
        <v/>
      </c>
      <c r="F61" s="14">
        <f>IF(D61&lt;40,"Critical",IF(D61&lt;60,"High",IF(D61&lt;75,"Medium","Low")))</f>
        <v/>
      </c>
    </row>
    <row r="62" ht="28" customHeight="1">
      <c r="A62" s="14">
        <f>'Questions &amp; Responses'!A62</f>
        <v/>
      </c>
      <c r="B62" s="14">
        <f>'Questions &amp; Responses'!B62</f>
        <v/>
      </c>
      <c r="C62" s="10">
        <f>'Questions &amp; Responses'!D62</f>
        <v/>
      </c>
      <c r="D62" s="16">
        <f>'Questions &amp; Responses'!F62</f>
        <v/>
      </c>
      <c r="E62" s="14">
        <f>'Questions &amp; Responses'!G62</f>
        <v/>
      </c>
      <c r="F62" s="14">
        <f>IF(D62&lt;40,"Critical",IF(D62&lt;60,"High",IF(D62&lt;75,"Medium","Low")))</f>
        <v/>
      </c>
    </row>
    <row r="63" ht="28" customHeight="1">
      <c r="A63" s="14">
        <f>'Questions &amp; Responses'!A63</f>
        <v/>
      </c>
      <c r="B63" s="14">
        <f>'Questions &amp; Responses'!B63</f>
        <v/>
      </c>
      <c r="C63" s="10">
        <f>'Questions &amp; Responses'!D63</f>
        <v/>
      </c>
      <c r="D63" s="16">
        <f>'Questions &amp; Responses'!F63</f>
        <v/>
      </c>
      <c r="E63" s="14">
        <f>'Questions &amp; Responses'!G63</f>
        <v/>
      </c>
      <c r="F63" s="14">
        <f>IF(D63&lt;40,"Critical",IF(D63&lt;60,"High",IF(D63&lt;75,"Medium","Low")))</f>
        <v/>
      </c>
    </row>
  </sheetData>
  <autoFilter ref="A3:F63"/>
  <conditionalFormatting sqref="D4:D63">
    <cfRule type="colorScale" priority="1">
      <colorScale>
        <cfvo type="num" val="0"/>
        <cfvo type="num" val="60"/>
        <cfvo type="num" val="100"/>
        <color rgb="00F8B4B4"/>
        <color rgb="00FDE68A"/>
        <color rgb="00B7E4C7"/>
      </colorScale>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2026-06-26T21:08:08Z</dcterms:created>
  <dcterms:modified xmlns:dcterms="http://purl.org/dc/terms/" xmlns:xsi="http://www.w3.org/2001/XMLSchema-instance" xsi:type="dcterms:W3CDTF">2026-06-26T21:08:09Z</dcterms:modified>
</cp:coreProperties>
</file>